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5670" tabRatio="500" activeTab="0"/>
  </bookViews>
  <sheets>
    <sheet name="Модель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<sst xmlns="http://schemas.openxmlformats.org/spreadsheetml/2006/main" count="91" uniqueCount="90">
  <si>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Введите свои данные</t>
  </si>
  <si>
    <t>средние
по сети</t>
  </si>
  <si>
    <t>Площадь помещения, кв. м.</t>
  </si>
  <si>
    <t xml:space="preserve">Максимальное количество кресел, шт. </t>
  </si>
  <si>
    <t>Рентабельность до</t>
  </si>
  <si>
    <t>Доходность инвестиций через 2 года</t>
  </si>
  <si>
    <t>Период окупаемости, мес</t>
  </si>
  <si>
    <t>Месяц работы</t>
  </si>
  <si>
    <t>Кол-во клиентов в месяц</t>
  </si>
  <si>
    <t>Доля повторных клиентов</t>
  </si>
  <si>
    <t>Кол-во повторных клиентов</t>
  </si>
  <si>
    <t>Среднее кол-во клиентов в день</t>
  </si>
  <si>
    <t>Выручка</t>
  </si>
  <si>
    <t xml:space="preserve">     Услуги</t>
  </si>
  <si>
    <t>Расходы</t>
  </si>
  <si>
    <t xml:space="preserve"> Постоянные расходы</t>
  </si>
  <si>
    <t xml:space="preserve">     Аренда</t>
  </si>
  <si>
    <t xml:space="preserve">     Коммунальные</t>
  </si>
  <si>
    <t xml:space="preserve">     Телефон/интернет</t>
  </si>
  <si>
    <t xml:space="preserve">     Ежемесячное обслуживание (Охрана, ККМ, IT, ПО и пр.)</t>
  </si>
  <si>
    <t xml:space="preserve">     Бухгалтерское обслужие</t>
  </si>
  <si>
    <t xml:space="preserve"> Переменные расходы</t>
  </si>
  <si>
    <t xml:space="preserve">     ФОТ парикмахеров</t>
  </si>
  <si>
    <t xml:space="preserve">         от продаж услуг</t>
  </si>
  <si>
    <t xml:space="preserve">         от продаж косметики</t>
  </si>
  <si>
    <t xml:space="preserve">     ФОТ администраторов/ управляющих</t>
  </si>
  <si>
    <t xml:space="preserve">         от выручки по услугам</t>
  </si>
  <si>
    <t xml:space="preserve">     ФОТ персонала по уборке</t>
  </si>
  <si>
    <t xml:space="preserve">     Налоги на З/П</t>
  </si>
  <si>
    <t xml:space="preserve">     Обучение парикмахеров</t>
  </si>
  <si>
    <t xml:space="preserve">     Расходные материалы</t>
  </si>
  <si>
    <t xml:space="preserve">     Закуп косметики для продажи</t>
  </si>
  <si>
    <t xml:space="preserve">     Чай, кофе, вода, спиртное</t>
  </si>
  <si>
    <t xml:space="preserve">     Хозтовары, канцтовары, прачечная</t>
  </si>
  <si>
    <t xml:space="preserve">     Реклама</t>
  </si>
  <si>
    <t xml:space="preserve">     Налоги 1 раз/квартал (ЕНВД)</t>
  </si>
  <si>
    <t xml:space="preserve">     Роялти</t>
  </si>
  <si>
    <t>Прибыль</t>
  </si>
  <si>
    <t>Рентабельность</t>
  </si>
  <si>
    <t>Прибыль нарастающим итогом</t>
  </si>
  <si>
    <t>Окупаемость инвестиций</t>
  </si>
  <si>
    <t>Суммарная прибыль за первые 2 года</t>
  </si>
  <si>
    <t>Доходность инвестиций за первые 2 года</t>
  </si>
  <si>
    <t>В этот столбец</t>
  </si>
  <si>
    <t>Примечание:</t>
  </si>
  <si>
    <t xml:space="preserve">Cтоимость стрижки, руб. </t>
  </si>
  <si>
    <t>1. Изменять данные необходимо только 4 показателя в указанном столбце. Остальные показатели считаются автоматически</t>
  </si>
  <si>
    <t>2. Для более точного подсчета можно внести изменения в строки 25-Аренда; 26- Коммунальные; 27-Телефон</t>
  </si>
  <si>
    <t>Стоимость квадратного метра, руб.</t>
  </si>
  <si>
    <t>Инвестиции, руб</t>
  </si>
  <si>
    <t>4. Рост чистой прибли по месяцам смотри в строке 49</t>
  </si>
  <si>
    <t>5. Коэфицент 1,05 в строке 21 учитывает повышение среднего чека за счет доп услуг (бритье)</t>
  </si>
  <si>
    <t>Средняя прибыль в месяц через 2 года, руб.</t>
  </si>
  <si>
    <t>Суммарная прибыль за 2 года работы, руб.</t>
  </si>
  <si>
    <t xml:space="preserve">     Эквайринг Сбербанк</t>
  </si>
  <si>
    <t>Инвестиционный период</t>
  </si>
  <si>
    <t>Цена основной стрижки</t>
  </si>
  <si>
    <t>Средний чек</t>
  </si>
  <si>
    <t>Кол-во клиентов в месяц всего</t>
  </si>
  <si>
    <t>Клиентов в день в среднем</t>
  </si>
  <si>
    <t>Кол-во мастеров</t>
  </si>
  <si>
    <t>ДОХОДЫ</t>
  </si>
  <si>
    <t>услуги</t>
  </si>
  <si>
    <t>косметика (10% от общ.выручки)</t>
  </si>
  <si>
    <t>РАСХОДЫ</t>
  </si>
  <si>
    <t>Расходы единовременные (инвестиции)</t>
  </si>
  <si>
    <t>Инвестиции (оборудование)</t>
  </si>
  <si>
    <t>Постоянные расходы</t>
  </si>
  <si>
    <t>Аренда</t>
  </si>
  <si>
    <t>Коммунальные</t>
  </si>
  <si>
    <t>Телефон/интернет</t>
  </si>
  <si>
    <t>Эквайринг</t>
  </si>
  <si>
    <t>Ежемесячное обслуживание (охрана, ккм, IT, ПО и пр.)</t>
  </si>
  <si>
    <t>Бухгалтерское обслужие</t>
  </si>
  <si>
    <t>Расходы переменные</t>
  </si>
  <si>
    <t>ФОТ парикмахеров</t>
  </si>
  <si>
    <t>З/П одного мастера</t>
  </si>
  <si>
    <t>ФОТ админов/упр</t>
  </si>
  <si>
    <t>% от продаж косметики</t>
  </si>
  <si>
    <t>Налоги на З/П (если не все белое за 5-х человек офиц.трудоустроенных на мин.оклад)</t>
  </si>
  <si>
    <t>Обучение парикмахеров</t>
  </si>
  <si>
    <t>Закуп расходных материалов в работу</t>
  </si>
  <si>
    <t>Закуп косметики для продажи</t>
  </si>
  <si>
    <t>Реклама</t>
  </si>
  <si>
    <t>Налоги 1р./кв. (УСН или ЕНВД)</t>
  </si>
  <si>
    <t>ДОХОД - РАСХОД</t>
  </si>
  <si>
    <t>3. Количество клинетов изменять нельзя. (строки 16,18,19)  Указанное количество клиентов в этой таблице - это среднее значение сети  есть сомнения, как мы достигаем этих показателей - задай вопрос консультанту</t>
  </si>
  <si>
    <t>Точка окупаемости</t>
  </si>
  <si>
    <t xml:space="preserve">         оклад (2 админ, смена 1500 р)</t>
  </si>
  <si>
    <t xml:space="preserve">     Косметика и другие товары (в среднем 15% от выручки)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</si>
</sst>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9" xfId="0" applyFont="1" applyBorder="1" applyAlignment="1">
      <alignment horizontal="righ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26" xfId="0" applyFont="1" applyBorder="1" applyAlignment="1">
      <alignment horizontal="right" wrapText="1"/>
    </xf>
    <xf numFmtId="0" fontId="0" fillId="0" borderId="27" xfId="0" applyFont="1" applyBorder="1" applyAlignment="1">
      <alignment/>
    </xf>
    <xf numFmtId="0" fontId="0" fillId="34" borderId="33" xfId="0" applyFont="1" applyFill="1" applyBorder="1" applyAlignment="1">
      <alignment horizontal="right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0" fillId="34" borderId="38" xfId="0" applyFont="1" applyFill="1" applyBorder="1" applyAlignment="1">
      <alignment horizontal="right" wrapText="1"/>
    </xf>
    <xf numFmtId="0" fontId="0" fillId="34" borderId="29" xfId="0" applyFont="1" applyFill="1" applyBorder="1" applyAlignment="1">
      <alignment horizontal="right" wrapText="1"/>
    </xf>
    <xf numFmtId="0" fontId="0" fillId="0" borderId="42" xfId="0" applyFont="1" applyBorder="1" applyAlignment="1">
      <alignment/>
    </xf>
    <xf numFmtId="0" fontId="44" fillId="35" borderId="37" xfId="0" applyFont="1" applyFill="1" applyBorder="1" applyAlignment="1">
      <alignment horizontal="center" vertical="center"/>
    </xf>
    <xf numFmtId="0" fontId="45" fillId="35" borderId="36" xfId="0" applyFont="1" applyFill="1" applyBorder="1" applyAlignment="1">
      <alignment horizontal="center" vertical="center" wrapText="1" shrinkToFit="1"/>
    </xf>
    <xf numFmtId="0" fontId="46" fillId="3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37" borderId="23" xfId="0" applyFont="1" applyFill="1" applyBorder="1" applyAlignment="1">
      <alignment horizontal="left" vertical="center" wrapText="1"/>
    </xf>
    <xf numFmtId="3" fontId="5" fillId="37" borderId="22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4" fillId="37" borderId="40" xfId="0" applyFont="1" applyFill="1" applyBorder="1" applyAlignment="1">
      <alignment horizontal="left" vertical="center" wrapText="1"/>
    </xf>
    <xf numFmtId="3" fontId="4" fillId="37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4" fillId="38" borderId="0" xfId="0" applyFont="1" applyFill="1" applyAlignment="1">
      <alignment horizontal="left" vertical="center" wrapText="1"/>
    </xf>
    <xf numFmtId="0" fontId="44" fillId="38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44" fillId="38" borderId="0" xfId="0" applyFont="1" applyFill="1" applyAlignment="1">
      <alignment vertical="center"/>
    </xf>
    <xf numFmtId="3" fontId="44" fillId="38" borderId="0" xfId="0" applyNumberFormat="1" applyFont="1" applyFill="1" applyAlignment="1">
      <alignment vertical="center"/>
    </xf>
    <xf numFmtId="9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0" fontId="1" fillId="0" borderId="0" xfId="0" applyNumberFormat="1" applyFont="1" applyAlignment="1">
      <alignment horizontal="left" vertical="center"/>
    </xf>
    <xf numFmtId="0" fontId="44" fillId="39" borderId="43" xfId="0" applyFont="1" applyFill="1" applyBorder="1" applyAlignment="1">
      <alignment horizontal="center" vertical="center"/>
    </xf>
    <xf numFmtId="1" fontId="3" fillId="40" borderId="43" xfId="0" applyNumberFormat="1" applyFont="1" applyFill="1" applyBorder="1" applyAlignment="1">
      <alignment horizontal="center" vertical="center"/>
    </xf>
    <xf numFmtId="9" fontId="3" fillId="40" borderId="43" xfId="0" applyNumberFormat="1" applyFont="1" applyFill="1" applyBorder="1" applyAlignment="1">
      <alignment horizontal="center" vertical="center"/>
    </xf>
    <xf numFmtId="172" fontId="3" fillId="40" borderId="43" xfId="0" applyNumberFormat="1" applyFont="1" applyFill="1" applyBorder="1" applyAlignment="1">
      <alignment horizontal="center" vertical="center"/>
    </xf>
    <xf numFmtId="3" fontId="44" fillId="39" borderId="43" xfId="0" applyNumberFormat="1" applyFont="1" applyFill="1" applyBorder="1" applyAlignment="1">
      <alignment vertical="center"/>
    </xf>
    <xf numFmtId="3" fontId="3" fillId="40" borderId="43" xfId="0" applyNumberFormat="1" applyFont="1" applyFill="1" applyBorder="1" applyAlignment="1">
      <alignment vertical="center"/>
    </xf>
    <xf numFmtId="3" fontId="4" fillId="40" borderId="43" xfId="0" applyNumberFormat="1" applyFont="1" applyFill="1" applyBorder="1" applyAlignment="1">
      <alignment vertical="center"/>
    </xf>
    <xf numFmtId="10" fontId="3" fillId="40" borderId="43" xfId="0" applyNumberFormat="1" applyFont="1" applyFill="1" applyBorder="1" applyAlignment="1">
      <alignment vertical="center"/>
    </xf>
    <xf numFmtId="3" fontId="1" fillId="40" borderId="43" xfId="0" applyNumberFormat="1" applyFont="1" applyFill="1" applyBorder="1" applyAlignment="1">
      <alignment vertical="center"/>
    </xf>
    <xf numFmtId="0" fontId="0" fillId="40" borderId="0" xfId="0" applyFont="1" applyFill="1" applyAlignment="1">
      <alignment/>
    </xf>
    <xf numFmtId="0" fontId="44" fillId="38" borderId="43" xfId="0" applyFont="1" applyFill="1" applyBorder="1" applyAlignment="1">
      <alignment horizontal="center" vertical="center"/>
    </xf>
    <xf numFmtId="3" fontId="44" fillId="38" borderId="43" xfId="0" applyNumberFormat="1" applyFont="1" applyFill="1" applyBorder="1" applyAlignment="1">
      <alignment vertical="center"/>
    </xf>
    <xf numFmtId="1" fontId="3" fillId="41" borderId="43" xfId="0" applyNumberFormat="1" applyFont="1" applyFill="1" applyBorder="1" applyAlignment="1">
      <alignment horizontal="center" vertical="center"/>
    </xf>
    <xf numFmtId="9" fontId="3" fillId="41" borderId="43" xfId="0" applyNumberFormat="1" applyFont="1" applyFill="1" applyBorder="1" applyAlignment="1">
      <alignment horizontal="center" vertical="center"/>
    </xf>
    <xf numFmtId="172" fontId="3" fillId="41" borderId="43" xfId="0" applyNumberFormat="1" applyFont="1" applyFill="1" applyBorder="1" applyAlignment="1">
      <alignment horizontal="center" vertical="center"/>
    </xf>
    <xf numFmtId="3" fontId="3" fillId="41" borderId="43" xfId="0" applyNumberFormat="1" applyFont="1" applyFill="1" applyBorder="1" applyAlignment="1">
      <alignment vertical="center"/>
    </xf>
    <xf numFmtId="3" fontId="4" fillId="41" borderId="43" xfId="0" applyNumberFormat="1" applyFont="1" applyFill="1" applyBorder="1" applyAlignment="1">
      <alignment vertical="center"/>
    </xf>
    <xf numFmtId="3" fontId="3" fillId="41" borderId="0" xfId="0" applyNumberFormat="1" applyFont="1" applyFill="1" applyAlignment="1">
      <alignment vertical="center"/>
    </xf>
    <xf numFmtId="10" fontId="3" fillId="0" borderId="43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9525</xdr:colOff>
      <xdr:row>67</xdr:row>
      <xdr:rowOff>57150</xdr:rowOff>
    </xdr:to>
    <xdr:sp>
      <xdr:nvSpPr>
        <xdr:cNvPr id="1" name="Rectangle 1" hidden="1"/>
        <xdr:cNvSpPr>
          <a:spLocks/>
        </xdr:cNvSpPr>
      </xdr:nvSpPr>
      <xdr:spPr>
        <a:xfrm>
          <a:off x="19050" y="0"/>
          <a:ext cx="13315950" cy="14011275"/>
        </a:xfrm>
        <a:custGeom>
          <a:pathLst>
            <a:path h="12827000" w="12750800">
              <a:moveTo>
                <a:pt x="0" y="0"/>
              </a:moveTo>
              <a:lnTo>
                <a:pt x="-32740" y="0"/>
              </a:lnTo>
              <a:lnTo>
                <a:pt x="-32740" y="-28213"/>
              </a:lnTo>
              <a:lnTo>
                <a:pt x="0" y="-2821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77</xdr:row>
      <xdr:rowOff>19050</xdr:rowOff>
    </xdr:from>
    <xdr:to>
      <xdr:col>0</xdr:col>
      <xdr:colOff>1971675</xdr:colOff>
      <xdr:row>83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878175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15</xdr:col>
      <xdr:colOff>9525</xdr:colOff>
      <xdr:row>67</xdr:row>
      <xdr:rowOff>57150</xdr:rowOff>
    </xdr:to>
    <xdr:sp>
      <xdr:nvSpPr>
        <xdr:cNvPr id="3" name="Rectangle 1" hidden="1"/>
        <xdr:cNvSpPr>
          <a:spLocks/>
        </xdr:cNvSpPr>
      </xdr:nvSpPr>
      <xdr:spPr>
        <a:xfrm>
          <a:off x="19050" y="0"/>
          <a:ext cx="13315950" cy="14011275"/>
        </a:xfrm>
        <a:custGeom>
          <a:pathLst>
            <a:path h="12827000" w="12750800">
              <a:moveTo>
                <a:pt x="0" y="0"/>
              </a:moveTo>
              <a:lnTo>
                <a:pt x="-32740" y="0"/>
              </a:lnTo>
              <a:lnTo>
                <a:pt x="-32740" y="-28213"/>
              </a:lnTo>
              <a:lnTo>
                <a:pt x="0" y="-2821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15</xdr:col>
      <xdr:colOff>9525</xdr:colOff>
      <xdr:row>67</xdr:row>
      <xdr:rowOff>57150</xdr:rowOff>
    </xdr:to>
    <xdr:sp>
      <xdr:nvSpPr>
        <xdr:cNvPr id="4" name="AutoShape 1"/>
        <xdr:cNvSpPr>
          <a:spLocks/>
        </xdr:cNvSpPr>
      </xdr:nvSpPr>
      <xdr:spPr>
        <a:xfrm>
          <a:off x="19050" y="0"/>
          <a:ext cx="13315950" cy="1401127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15</xdr:col>
      <xdr:colOff>9525</xdr:colOff>
      <xdr:row>66</xdr:row>
      <xdr:rowOff>66675</xdr:rowOff>
    </xdr:to>
    <xdr:sp>
      <xdr:nvSpPr>
        <xdr:cNvPr id="5" name="AutoShape 1"/>
        <xdr:cNvSpPr>
          <a:spLocks/>
        </xdr:cNvSpPr>
      </xdr:nvSpPr>
      <xdr:spPr>
        <a:xfrm>
          <a:off x="19050" y="0"/>
          <a:ext cx="13315950" cy="13830300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5</xdr:row>
      <xdr:rowOff>180975</xdr:rowOff>
    </xdr:from>
    <xdr:to>
      <xdr:col>4</xdr:col>
      <xdr:colOff>0</xdr:colOff>
      <xdr:row>13</xdr:row>
      <xdr:rowOff>171450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562100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92" zoomScaleNormal="92" zoomScalePageLayoutView="0" workbookViewId="0" topLeftCell="A1">
      <selection activeCell="F3" sqref="F3"/>
    </sheetView>
  </sheetViews>
  <sheetFormatPr defaultColWidth="15.140625" defaultRowHeight="15" customHeight="1"/>
  <cols>
    <col min="1" max="1" width="46.7109375" style="73" customWidth="1"/>
    <col min="2" max="2" width="10.140625" style="73" customWidth="1"/>
    <col min="3" max="26" width="11.00390625" style="73" customWidth="1"/>
    <col min="27" max="16384" width="15.140625" style="73" customWidth="1"/>
  </cols>
  <sheetData>
    <row r="1" spans="1:26" ht="33.75" customHeight="1">
      <c r="A1" s="66" t="s">
        <v>0</v>
      </c>
      <c r="B1" s="67" t="s">
        <v>43</v>
      </c>
      <c r="C1" s="68" t="s">
        <v>1</v>
      </c>
      <c r="D1" s="69"/>
      <c r="E1" s="70" t="s">
        <v>44</v>
      </c>
      <c r="F1" s="71"/>
      <c r="G1" s="71"/>
      <c r="H1" s="71"/>
      <c r="I1" s="71"/>
      <c r="J1" s="71"/>
      <c r="K1" s="71"/>
      <c r="L1" s="71"/>
      <c r="M1" s="71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8.75" customHeight="1">
      <c r="A2" s="74" t="s">
        <v>45</v>
      </c>
      <c r="B2" s="75">
        <v>1500</v>
      </c>
      <c r="C2" s="76">
        <v>1200</v>
      </c>
      <c r="D2" s="77"/>
      <c r="E2" s="78" t="s">
        <v>46</v>
      </c>
      <c r="F2" s="78"/>
      <c r="G2" s="78"/>
      <c r="H2" s="78"/>
      <c r="I2" s="78"/>
      <c r="J2" s="78"/>
      <c r="K2" s="78"/>
      <c r="L2" s="78"/>
      <c r="M2" s="78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8.75" customHeight="1">
      <c r="A3" s="74" t="s">
        <v>2</v>
      </c>
      <c r="B3" s="75">
        <v>45</v>
      </c>
      <c r="C3" s="76">
        <v>50</v>
      </c>
      <c r="D3" s="77"/>
      <c r="E3" s="78" t="s">
        <v>47</v>
      </c>
      <c r="F3" s="78"/>
      <c r="G3" s="78"/>
      <c r="H3" s="78"/>
      <c r="I3" s="78"/>
      <c r="J3" s="78"/>
      <c r="K3" s="78"/>
      <c r="L3" s="78"/>
      <c r="M3" s="78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8.75" customHeight="1">
      <c r="A4" s="74" t="s">
        <v>48</v>
      </c>
      <c r="B4" s="75">
        <v>2500</v>
      </c>
      <c r="C4" s="76">
        <v>1200</v>
      </c>
      <c r="D4" s="79"/>
      <c r="E4" s="78" t="s">
        <v>86</v>
      </c>
      <c r="F4" s="78"/>
      <c r="G4" s="78"/>
      <c r="H4" s="78"/>
      <c r="I4" s="78"/>
      <c r="J4" s="78"/>
      <c r="K4" s="78"/>
      <c r="L4" s="78"/>
      <c r="M4" s="78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8.75" customHeight="1">
      <c r="A5" s="80" t="s">
        <v>49</v>
      </c>
      <c r="B5" s="81">
        <v>2200000</v>
      </c>
      <c r="C5" s="76">
        <v>2000000</v>
      </c>
      <c r="D5" s="77"/>
      <c r="E5" s="78" t="s">
        <v>50</v>
      </c>
      <c r="F5" s="78"/>
      <c r="G5" s="78"/>
      <c r="H5" s="78"/>
      <c r="I5" s="78"/>
      <c r="J5" s="78"/>
      <c r="K5" s="78"/>
      <c r="L5" s="78"/>
      <c r="M5" s="78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 customHeight="1">
      <c r="A6" s="71"/>
      <c r="B6" s="83"/>
      <c r="C6" s="82"/>
      <c r="D6" s="82"/>
      <c r="E6" s="78" t="s">
        <v>51</v>
      </c>
      <c r="F6" s="78"/>
      <c r="G6" s="78"/>
      <c r="H6" s="78"/>
      <c r="I6" s="78"/>
      <c r="J6" s="78"/>
      <c r="K6" s="78"/>
      <c r="L6" s="78"/>
      <c r="M6" s="78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>
      <c r="A7" s="71" t="s">
        <v>3</v>
      </c>
      <c r="B7" s="83">
        <v>4</v>
      </c>
      <c r="C7" s="127">
        <v>80</v>
      </c>
      <c r="D7" s="127"/>
      <c r="E7" s="78"/>
      <c r="F7" s="78"/>
      <c r="G7" s="78"/>
      <c r="H7" s="78"/>
      <c r="I7" s="78"/>
      <c r="J7" s="78"/>
      <c r="K7" s="78"/>
      <c r="L7" s="78"/>
      <c r="M7" s="78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75" customHeight="1">
      <c r="A8" s="71" t="s">
        <v>52</v>
      </c>
      <c r="B8" s="83">
        <f>AVERAGE(X49:Z49)</f>
        <v>632370.8583333333</v>
      </c>
      <c r="C8" s="127"/>
      <c r="D8" s="127"/>
      <c r="E8" s="78"/>
      <c r="F8" s="78"/>
      <c r="G8" s="78"/>
      <c r="H8" s="78"/>
      <c r="I8" s="78"/>
      <c r="J8" s="78"/>
      <c r="K8" s="78"/>
      <c r="L8" s="78"/>
      <c r="M8" s="7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5.75" customHeight="1">
      <c r="A9" s="71" t="s">
        <v>4</v>
      </c>
      <c r="B9" s="84">
        <f>Z50</f>
        <v>0.3434939667305995</v>
      </c>
      <c r="C9" s="127"/>
      <c r="D9" s="127"/>
      <c r="E9" s="78"/>
      <c r="F9" s="78"/>
      <c r="G9" s="78"/>
      <c r="H9" s="78"/>
      <c r="I9" s="78"/>
      <c r="J9" s="78"/>
      <c r="K9" s="78"/>
      <c r="L9" s="78"/>
      <c r="M9" s="78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>
      <c r="A10" s="71" t="s">
        <v>53</v>
      </c>
      <c r="B10" s="83">
        <f>Z52</f>
        <v>5612528.15375</v>
      </c>
      <c r="C10" s="127"/>
      <c r="D10" s="127"/>
      <c r="E10" s="78"/>
      <c r="F10" s="78"/>
      <c r="G10" s="78"/>
      <c r="H10" s="78"/>
      <c r="I10" s="78"/>
      <c r="J10" s="78"/>
      <c r="K10" s="78"/>
      <c r="L10" s="78"/>
      <c r="M10" s="78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>
      <c r="A11" s="71" t="s">
        <v>5</v>
      </c>
      <c r="B11" s="84">
        <f>Z52/B5</f>
        <v>2.5511491607954544</v>
      </c>
      <c r="C11" s="127"/>
      <c r="D11" s="127"/>
      <c r="E11" s="71"/>
      <c r="F11" s="71"/>
      <c r="G11" s="71"/>
      <c r="H11" s="71"/>
      <c r="I11" s="71"/>
      <c r="J11" s="71"/>
      <c r="K11" s="71"/>
      <c r="L11" s="71"/>
      <c r="M11" s="7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>
      <c r="A12" s="71" t="s">
        <v>6</v>
      </c>
      <c r="B12" s="69">
        <f>COUNTIF($C$52:$Z$52,"&lt;0")</f>
        <v>13</v>
      </c>
      <c r="C12" s="127"/>
      <c r="D12" s="12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hidden="1">
      <c r="A13" s="71"/>
      <c r="B13" s="69"/>
      <c r="C13" s="127"/>
      <c r="D13" s="127"/>
      <c r="E13" s="69">
        <v>70</v>
      </c>
      <c r="F13" s="69">
        <v>60</v>
      </c>
      <c r="G13" s="69">
        <v>60</v>
      </c>
      <c r="H13" s="69">
        <v>50</v>
      </c>
      <c r="I13" s="69">
        <v>50</v>
      </c>
      <c r="J13" s="69">
        <v>50</v>
      </c>
      <c r="K13" s="69">
        <v>40</v>
      </c>
      <c r="L13" s="69">
        <v>40</v>
      </c>
      <c r="M13" s="69">
        <v>40</v>
      </c>
      <c r="N13" s="69">
        <v>40</v>
      </c>
      <c r="O13" s="69">
        <v>40</v>
      </c>
      <c r="P13" s="69">
        <v>30</v>
      </c>
      <c r="Q13" s="69">
        <v>30</v>
      </c>
      <c r="R13" s="69">
        <v>30</v>
      </c>
      <c r="S13" s="69">
        <v>30</v>
      </c>
      <c r="T13" s="69">
        <v>30</v>
      </c>
      <c r="U13" s="69">
        <v>30</v>
      </c>
      <c r="V13" s="69">
        <v>20</v>
      </c>
      <c r="W13" s="69">
        <v>20</v>
      </c>
      <c r="X13" s="69">
        <v>20</v>
      </c>
      <c r="Y13" s="69">
        <v>20</v>
      </c>
      <c r="Z13" s="69">
        <v>20</v>
      </c>
    </row>
    <row r="14" spans="1:26" s="85" customFormat="1" ht="15.75" customHeight="1">
      <c r="A14" s="71"/>
      <c r="B14" s="69"/>
      <c r="C14" s="127"/>
      <c r="D14" s="127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5.75" customHeight="1">
      <c r="A15" s="86" t="s">
        <v>7</v>
      </c>
      <c r="B15" s="87"/>
      <c r="C15" s="87">
        <v>1</v>
      </c>
      <c r="D15" s="87">
        <v>2</v>
      </c>
      <c r="E15" s="87">
        <v>3</v>
      </c>
      <c r="F15" s="87">
        <v>4</v>
      </c>
      <c r="G15" s="87">
        <v>5</v>
      </c>
      <c r="H15" s="87">
        <v>6</v>
      </c>
      <c r="I15" s="87">
        <v>7</v>
      </c>
      <c r="J15" s="87">
        <v>8</v>
      </c>
      <c r="K15" s="87">
        <v>9</v>
      </c>
      <c r="L15" s="116">
        <v>10</v>
      </c>
      <c r="M15" s="87">
        <v>11</v>
      </c>
      <c r="N15" s="87">
        <v>12</v>
      </c>
      <c r="O15" s="87">
        <v>13</v>
      </c>
      <c r="P15" s="106">
        <v>14</v>
      </c>
      <c r="Q15" s="87">
        <v>15</v>
      </c>
      <c r="R15" s="87">
        <v>16</v>
      </c>
      <c r="S15" s="87">
        <v>17</v>
      </c>
      <c r="T15" s="87">
        <v>18</v>
      </c>
      <c r="U15" s="87">
        <v>19</v>
      </c>
      <c r="V15" s="87">
        <v>20</v>
      </c>
      <c r="W15" s="87">
        <v>21</v>
      </c>
      <c r="X15" s="87">
        <v>22</v>
      </c>
      <c r="Y15" s="87">
        <v>23</v>
      </c>
      <c r="Z15" s="87">
        <v>24</v>
      </c>
    </row>
    <row r="16" spans="1:27" ht="15.75" customHeight="1">
      <c r="A16" s="71" t="s">
        <v>8</v>
      </c>
      <c r="B16" s="69"/>
      <c r="C16" s="88">
        <v>173</v>
      </c>
      <c r="D16" s="88">
        <v>231</v>
      </c>
      <c r="E16" s="88">
        <v>283</v>
      </c>
      <c r="F16" s="88">
        <v>331</v>
      </c>
      <c r="G16" s="88">
        <v>379</v>
      </c>
      <c r="H16" s="88">
        <v>422</v>
      </c>
      <c r="I16" s="88">
        <v>464</v>
      </c>
      <c r="J16" s="88">
        <v>507</v>
      </c>
      <c r="K16" s="88">
        <v>545</v>
      </c>
      <c r="L16" s="118">
        <v>583</v>
      </c>
      <c r="M16" s="88">
        <v>620</v>
      </c>
      <c r="N16" s="88">
        <v>658</v>
      </c>
      <c r="O16" s="88">
        <v>696</v>
      </c>
      <c r="P16" s="107">
        <v>729</v>
      </c>
      <c r="Q16" s="88">
        <v>761</v>
      </c>
      <c r="R16" s="88">
        <v>794</v>
      </c>
      <c r="S16" s="88">
        <v>827</v>
      </c>
      <c r="T16" s="88">
        <v>860</v>
      </c>
      <c r="U16" s="88">
        <v>892</v>
      </c>
      <c r="V16" s="88">
        <v>920</v>
      </c>
      <c r="W16" s="88">
        <v>948</v>
      </c>
      <c r="X16" s="88">
        <v>976</v>
      </c>
      <c r="Y16" s="88">
        <v>1003</v>
      </c>
      <c r="Z16" s="88">
        <v>1031</v>
      </c>
      <c r="AA16" s="89"/>
    </row>
    <row r="17" spans="1:27" ht="17.25" customHeight="1">
      <c r="A17" s="71" t="s">
        <v>9</v>
      </c>
      <c r="B17" s="69"/>
      <c r="C17" s="90"/>
      <c r="D17" s="90">
        <v>0.19</v>
      </c>
      <c r="E17" s="90">
        <v>0.32</v>
      </c>
      <c r="F17" s="90">
        <v>0.4</v>
      </c>
      <c r="G17" s="90">
        <v>0.45</v>
      </c>
      <c r="H17" s="90">
        <v>0.52</v>
      </c>
      <c r="I17" s="90">
        <v>0.5700000000000001</v>
      </c>
      <c r="J17" s="90">
        <v>0.59</v>
      </c>
      <c r="K17" s="90">
        <v>0.62</v>
      </c>
      <c r="L17" s="119">
        <v>0.62</v>
      </c>
      <c r="M17" s="90">
        <v>0.72</v>
      </c>
      <c r="N17" s="90">
        <v>0.71</v>
      </c>
      <c r="O17" s="90">
        <v>0.74</v>
      </c>
      <c r="P17" s="108">
        <v>0.75</v>
      </c>
      <c r="Q17" s="90">
        <v>0.76</v>
      </c>
      <c r="R17" s="90">
        <v>0.78</v>
      </c>
      <c r="S17" s="90">
        <v>0.79</v>
      </c>
      <c r="T17" s="90">
        <v>0.8</v>
      </c>
      <c r="U17" s="90">
        <v>0.81</v>
      </c>
      <c r="V17" s="90">
        <v>0.81</v>
      </c>
      <c r="W17" s="90">
        <v>0.82</v>
      </c>
      <c r="X17" s="90">
        <v>0.83</v>
      </c>
      <c r="Y17" s="90">
        <v>0.84</v>
      </c>
      <c r="Z17" s="90">
        <v>0.84</v>
      </c>
      <c r="AA17" s="89"/>
    </row>
    <row r="18" spans="1:27" ht="15.75" customHeight="1">
      <c r="A18" s="71" t="s">
        <v>10</v>
      </c>
      <c r="B18" s="69"/>
      <c r="C18" s="88"/>
      <c r="D18" s="88">
        <f aca="true" t="shared" si="0" ref="D18:Z18">D16*D17</f>
        <v>43.89</v>
      </c>
      <c r="E18" s="88">
        <f t="shared" si="0"/>
        <v>90.56</v>
      </c>
      <c r="F18" s="88">
        <f t="shared" si="0"/>
        <v>132.4</v>
      </c>
      <c r="G18" s="88">
        <f t="shared" si="0"/>
        <v>170.55</v>
      </c>
      <c r="H18" s="88">
        <f t="shared" si="0"/>
        <v>219.44</v>
      </c>
      <c r="I18" s="88">
        <f t="shared" si="0"/>
        <v>264.48</v>
      </c>
      <c r="J18" s="88">
        <f t="shared" si="0"/>
        <v>299.13</v>
      </c>
      <c r="K18" s="88">
        <f t="shared" si="0"/>
        <v>337.9</v>
      </c>
      <c r="L18" s="118">
        <f t="shared" si="0"/>
        <v>361.46</v>
      </c>
      <c r="M18" s="88">
        <f t="shared" si="0"/>
        <v>446.4</v>
      </c>
      <c r="N18" s="88">
        <f t="shared" si="0"/>
        <v>467.17999999999995</v>
      </c>
      <c r="O18" s="88">
        <f t="shared" si="0"/>
        <v>515.04</v>
      </c>
      <c r="P18" s="107">
        <f t="shared" si="0"/>
        <v>546.75</v>
      </c>
      <c r="Q18" s="88">
        <f t="shared" si="0"/>
        <v>578.36</v>
      </c>
      <c r="R18" s="88">
        <f t="shared" si="0"/>
        <v>619.32</v>
      </c>
      <c r="S18" s="88">
        <f t="shared" si="0"/>
        <v>653.33</v>
      </c>
      <c r="T18" s="88">
        <f t="shared" si="0"/>
        <v>688</v>
      </c>
      <c r="U18" s="88">
        <f t="shared" si="0"/>
        <v>722.5200000000001</v>
      </c>
      <c r="V18" s="88">
        <f t="shared" si="0"/>
        <v>745.2</v>
      </c>
      <c r="W18" s="88">
        <f t="shared" si="0"/>
        <v>777.3599999999999</v>
      </c>
      <c r="X18" s="88">
        <f t="shared" si="0"/>
        <v>810.0799999999999</v>
      </c>
      <c r="Y18" s="88">
        <f t="shared" si="0"/>
        <v>842.52</v>
      </c>
      <c r="Z18" s="88">
        <f t="shared" si="0"/>
        <v>866.04</v>
      </c>
      <c r="AA18" s="89"/>
    </row>
    <row r="19" spans="1:26" ht="15.75" customHeight="1">
      <c r="A19" s="71" t="s">
        <v>11</v>
      </c>
      <c r="B19" s="69"/>
      <c r="C19" s="91">
        <f aca="true" t="shared" si="1" ref="C19:Z19">C16/30</f>
        <v>5.766666666666667</v>
      </c>
      <c r="D19" s="91">
        <f t="shared" si="1"/>
        <v>7.7</v>
      </c>
      <c r="E19" s="91">
        <f t="shared" si="1"/>
        <v>9.433333333333334</v>
      </c>
      <c r="F19" s="91">
        <f t="shared" si="1"/>
        <v>11.033333333333333</v>
      </c>
      <c r="G19" s="91">
        <f t="shared" si="1"/>
        <v>12.633333333333333</v>
      </c>
      <c r="H19" s="91">
        <f t="shared" si="1"/>
        <v>14.066666666666666</v>
      </c>
      <c r="I19" s="91">
        <f t="shared" si="1"/>
        <v>15.466666666666667</v>
      </c>
      <c r="J19" s="91">
        <f t="shared" si="1"/>
        <v>16.9</v>
      </c>
      <c r="K19" s="91">
        <f t="shared" si="1"/>
        <v>18.166666666666668</v>
      </c>
      <c r="L19" s="120">
        <f t="shared" si="1"/>
        <v>19.433333333333334</v>
      </c>
      <c r="M19" s="91">
        <f t="shared" si="1"/>
        <v>20.666666666666668</v>
      </c>
      <c r="N19" s="91">
        <f t="shared" si="1"/>
        <v>21.933333333333334</v>
      </c>
      <c r="O19" s="91">
        <f t="shared" si="1"/>
        <v>23.2</v>
      </c>
      <c r="P19" s="109">
        <f t="shared" si="1"/>
        <v>24.3</v>
      </c>
      <c r="Q19" s="91">
        <f t="shared" si="1"/>
        <v>25.366666666666667</v>
      </c>
      <c r="R19" s="91">
        <f t="shared" si="1"/>
        <v>26.466666666666665</v>
      </c>
      <c r="S19" s="91">
        <f t="shared" si="1"/>
        <v>27.566666666666666</v>
      </c>
      <c r="T19" s="91">
        <f t="shared" si="1"/>
        <v>28.666666666666668</v>
      </c>
      <c r="U19" s="91">
        <f t="shared" si="1"/>
        <v>29.733333333333334</v>
      </c>
      <c r="V19" s="91">
        <f t="shared" si="1"/>
        <v>30.666666666666668</v>
      </c>
      <c r="W19" s="91">
        <f t="shared" si="1"/>
        <v>31.6</v>
      </c>
      <c r="X19" s="91">
        <f t="shared" si="1"/>
        <v>32.53333333333333</v>
      </c>
      <c r="Y19" s="91">
        <f t="shared" si="1"/>
        <v>33.43333333333333</v>
      </c>
      <c r="Z19" s="91">
        <f t="shared" si="1"/>
        <v>34.36666666666667</v>
      </c>
    </row>
    <row r="20" spans="1:26" ht="15.75" customHeight="1">
      <c r="A20" s="86" t="s">
        <v>12</v>
      </c>
      <c r="B20" s="92"/>
      <c r="C20" s="93">
        <f aca="true" t="shared" si="2" ref="C20:Z20">SUM(C21:C22)</f>
        <v>323564.0625</v>
      </c>
      <c r="D20" s="93">
        <f t="shared" si="2"/>
        <v>432042.1875</v>
      </c>
      <c r="E20" s="93">
        <f t="shared" si="2"/>
        <v>529298.4375</v>
      </c>
      <c r="F20" s="93">
        <f t="shared" si="2"/>
        <v>619073.4375</v>
      </c>
      <c r="G20" s="93">
        <f t="shared" si="2"/>
        <v>708848.4375</v>
      </c>
      <c r="H20" s="93">
        <f t="shared" si="2"/>
        <v>789271.875</v>
      </c>
      <c r="I20" s="93">
        <f t="shared" si="2"/>
        <v>867825</v>
      </c>
      <c r="J20" s="93">
        <f t="shared" si="2"/>
        <v>948248.4375</v>
      </c>
      <c r="K20" s="93">
        <f t="shared" si="2"/>
        <v>1019320.3125</v>
      </c>
      <c r="L20" s="117">
        <f t="shared" si="2"/>
        <v>1090392.1875</v>
      </c>
      <c r="M20" s="93">
        <f t="shared" si="2"/>
        <v>1159593.75</v>
      </c>
      <c r="N20" s="93">
        <f t="shared" si="2"/>
        <v>1230665.625</v>
      </c>
      <c r="O20" s="93">
        <f t="shared" si="2"/>
        <v>1301737.5</v>
      </c>
      <c r="P20" s="110">
        <f t="shared" si="2"/>
        <v>1363457.8125</v>
      </c>
      <c r="Q20" s="93">
        <f t="shared" si="2"/>
        <v>1423307.8125</v>
      </c>
      <c r="R20" s="93">
        <f t="shared" si="2"/>
        <v>1485028.125</v>
      </c>
      <c r="S20" s="93">
        <f t="shared" si="2"/>
        <v>1546748.4375</v>
      </c>
      <c r="T20" s="93">
        <f t="shared" si="2"/>
        <v>1608468.75</v>
      </c>
      <c r="U20" s="93">
        <f t="shared" si="2"/>
        <v>1668318.75</v>
      </c>
      <c r="V20" s="93">
        <f t="shared" si="2"/>
        <v>1720687.5</v>
      </c>
      <c r="W20" s="93">
        <f t="shared" si="2"/>
        <v>1773056.25</v>
      </c>
      <c r="X20" s="93">
        <f t="shared" si="2"/>
        <v>1825425</v>
      </c>
      <c r="Y20" s="93">
        <f t="shared" si="2"/>
        <v>1875923.4375</v>
      </c>
      <c r="Z20" s="93">
        <f t="shared" si="2"/>
        <v>1928292.1875</v>
      </c>
    </row>
    <row r="21" spans="1:26" ht="15.75" customHeight="1">
      <c r="A21" s="71" t="s">
        <v>13</v>
      </c>
      <c r="B21" s="94">
        <v>0.8</v>
      </c>
      <c r="C21" s="95">
        <f aca="true" t="shared" si="3" ref="C21:Z21">$B$2*1.05*C16</f>
        <v>272475</v>
      </c>
      <c r="D21" s="95">
        <f t="shared" si="3"/>
        <v>363825</v>
      </c>
      <c r="E21" s="95">
        <f t="shared" si="3"/>
        <v>445725</v>
      </c>
      <c r="F21" s="95">
        <f t="shared" si="3"/>
        <v>521325</v>
      </c>
      <c r="G21" s="95">
        <f t="shared" si="3"/>
        <v>596925</v>
      </c>
      <c r="H21" s="95">
        <f t="shared" si="3"/>
        <v>664650</v>
      </c>
      <c r="I21" s="95">
        <f t="shared" si="3"/>
        <v>730800</v>
      </c>
      <c r="J21" s="95">
        <f t="shared" si="3"/>
        <v>798525</v>
      </c>
      <c r="K21" s="95">
        <f t="shared" si="3"/>
        <v>858375</v>
      </c>
      <c r="L21" s="121">
        <f t="shared" si="3"/>
        <v>918225</v>
      </c>
      <c r="M21" s="95">
        <f t="shared" si="3"/>
        <v>976500</v>
      </c>
      <c r="N21" s="95">
        <f t="shared" si="3"/>
        <v>1036350</v>
      </c>
      <c r="O21" s="95">
        <f t="shared" si="3"/>
        <v>1096200</v>
      </c>
      <c r="P21" s="111">
        <f t="shared" si="3"/>
        <v>1148175</v>
      </c>
      <c r="Q21" s="95">
        <f t="shared" si="3"/>
        <v>1198575</v>
      </c>
      <c r="R21" s="95">
        <f t="shared" si="3"/>
        <v>1250550</v>
      </c>
      <c r="S21" s="95">
        <f t="shared" si="3"/>
        <v>1302525</v>
      </c>
      <c r="T21" s="95">
        <f t="shared" si="3"/>
        <v>1354500</v>
      </c>
      <c r="U21" s="95">
        <f t="shared" si="3"/>
        <v>1404900</v>
      </c>
      <c r="V21" s="95">
        <f t="shared" si="3"/>
        <v>1449000</v>
      </c>
      <c r="W21" s="95">
        <f t="shared" si="3"/>
        <v>1493100</v>
      </c>
      <c r="X21" s="95">
        <f t="shared" si="3"/>
        <v>1537200</v>
      </c>
      <c r="Y21" s="95">
        <f t="shared" si="3"/>
        <v>1579725</v>
      </c>
      <c r="Z21" s="95">
        <f t="shared" si="3"/>
        <v>1623825</v>
      </c>
    </row>
    <row r="22" spans="1:26" ht="34.5" customHeight="1">
      <c r="A22" s="71" t="s">
        <v>89</v>
      </c>
      <c r="B22" s="94">
        <v>0.15</v>
      </c>
      <c r="C22" s="95">
        <f>C21*15/80</f>
        <v>51089.0625</v>
      </c>
      <c r="D22" s="95">
        <f>D21*15/80</f>
        <v>68217.1875</v>
      </c>
      <c r="E22" s="95">
        <f aca="true" t="shared" si="4" ref="E22:Z22">E21*15/80</f>
        <v>83573.4375</v>
      </c>
      <c r="F22" s="95">
        <f t="shared" si="4"/>
        <v>97748.4375</v>
      </c>
      <c r="G22" s="95">
        <f t="shared" si="4"/>
        <v>111923.4375</v>
      </c>
      <c r="H22" s="95">
        <f t="shared" si="4"/>
        <v>124621.875</v>
      </c>
      <c r="I22" s="95">
        <f t="shared" si="4"/>
        <v>137025</v>
      </c>
      <c r="J22" s="95">
        <f t="shared" si="4"/>
        <v>149723.4375</v>
      </c>
      <c r="K22" s="95">
        <f t="shared" si="4"/>
        <v>160945.3125</v>
      </c>
      <c r="L22" s="95">
        <f t="shared" si="4"/>
        <v>172167.1875</v>
      </c>
      <c r="M22" s="95">
        <f t="shared" si="4"/>
        <v>183093.75</v>
      </c>
      <c r="N22" s="95">
        <f t="shared" si="4"/>
        <v>194315.625</v>
      </c>
      <c r="O22" s="95">
        <f t="shared" si="4"/>
        <v>205537.5</v>
      </c>
      <c r="P22" s="111">
        <f t="shared" si="4"/>
        <v>215282.8125</v>
      </c>
      <c r="Q22" s="95">
        <f t="shared" si="4"/>
        <v>224732.8125</v>
      </c>
      <c r="R22" s="95">
        <f t="shared" si="4"/>
        <v>234478.125</v>
      </c>
      <c r="S22" s="95">
        <f t="shared" si="4"/>
        <v>244223.4375</v>
      </c>
      <c r="T22" s="95">
        <f t="shared" si="4"/>
        <v>253968.75</v>
      </c>
      <c r="U22" s="95">
        <f t="shared" si="4"/>
        <v>263418.75</v>
      </c>
      <c r="V22" s="95">
        <f t="shared" si="4"/>
        <v>271687.5</v>
      </c>
      <c r="W22" s="95">
        <f t="shared" si="4"/>
        <v>279956.25</v>
      </c>
      <c r="X22" s="95">
        <f t="shared" si="4"/>
        <v>288225</v>
      </c>
      <c r="Y22" s="95">
        <f t="shared" si="4"/>
        <v>296198.4375</v>
      </c>
      <c r="Z22" s="95">
        <f t="shared" si="4"/>
        <v>304467.1875</v>
      </c>
    </row>
    <row r="23" spans="1:26" ht="15.75" customHeight="1">
      <c r="A23" s="86" t="s">
        <v>14</v>
      </c>
      <c r="B23" s="92"/>
      <c r="C23" s="93">
        <f aca="true" t="shared" si="5" ref="C23:Z23">C24+C31</f>
        <v>385395.765</v>
      </c>
      <c r="D23" s="93">
        <f t="shared" si="5"/>
        <v>442891.455</v>
      </c>
      <c r="E23" s="93">
        <f t="shared" si="5"/>
        <v>494439.315</v>
      </c>
      <c r="F23" s="93">
        <f t="shared" si="5"/>
        <v>589975.6268750001</v>
      </c>
      <c r="G23" s="93">
        <f t="shared" si="5"/>
        <v>625047.016875</v>
      </c>
      <c r="H23" s="93">
        <f t="shared" si="5"/>
        <v>682230.71</v>
      </c>
      <c r="I23" s="93">
        <f t="shared" si="5"/>
        <v>720865.52</v>
      </c>
      <c r="J23" s="93">
        <f t="shared" si="5"/>
        <v>746491.635</v>
      </c>
      <c r="K23" s="93">
        <f t="shared" si="5"/>
        <v>784161.225</v>
      </c>
      <c r="L23" s="117">
        <f t="shared" si="5"/>
        <v>838830.815</v>
      </c>
      <c r="M23" s="93">
        <f t="shared" si="5"/>
        <v>858509.1</v>
      </c>
      <c r="N23" s="93">
        <f t="shared" si="5"/>
        <v>896178.69</v>
      </c>
      <c r="O23" s="93">
        <f t="shared" si="5"/>
        <v>950848.28</v>
      </c>
      <c r="P23" s="110">
        <f t="shared" si="5"/>
        <v>986561.345</v>
      </c>
      <c r="Q23" s="93">
        <f t="shared" si="5"/>
        <v>998283.105</v>
      </c>
      <c r="R23" s="93">
        <f t="shared" si="5"/>
        <v>1047996.1699999999</v>
      </c>
      <c r="S23" s="93">
        <f t="shared" si="5"/>
        <v>1063709.2349999999</v>
      </c>
      <c r="T23" s="93">
        <f t="shared" si="5"/>
        <v>1096422.3</v>
      </c>
      <c r="U23" s="93">
        <f t="shared" si="5"/>
        <v>1145144.06</v>
      </c>
      <c r="V23" s="93">
        <f t="shared" si="5"/>
        <v>1155900.6</v>
      </c>
      <c r="W23" s="93">
        <f t="shared" si="5"/>
        <v>1183657.1400000001</v>
      </c>
      <c r="X23" s="93">
        <f t="shared" si="5"/>
        <v>1228413.68</v>
      </c>
      <c r="Y23" s="93">
        <f t="shared" si="5"/>
        <v>1238178.915</v>
      </c>
      <c r="Z23" s="93">
        <f t="shared" si="5"/>
        <v>1265935.455</v>
      </c>
    </row>
    <row r="24" spans="1:26" ht="15.75" customHeight="1">
      <c r="A24" s="96" t="s">
        <v>15</v>
      </c>
      <c r="B24" s="97"/>
      <c r="C24" s="98">
        <f aca="true" t="shared" si="6" ref="C24:Z24">SUM(C25:C30)</f>
        <v>128135.5228125</v>
      </c>
      <c r="D24" s="98">
        <f t="shared" si="6"/>
        <v>128851.4784375</v>
      </c>
      <c r="E24" s="98">
        <f t="shared" si="6"/>
        <v>129493.3696875</v>
      </c>
      <c r="F24" s="98">
        <f t="shared" si="6"/>
        <v>135085.88468750002</v>
      </c>
      <c r="G24" s="98">
        <f t="shared" si="6"/>
        <v>130678.3996875</v>
      </c>
      <c r="H24" s="98">
        <f t="shared" si="6"/>
        <v>131209.19437500002</v>
      </c>
      <c r="I24" s="98">
        <f t="shared" si="6"/>
        <v>136727.64500000002</v>
      </c>
      <c r="J24" s="98">
        <f t="shared" si="6"/>
        <v>132258.4396875</v>
      </c>
      <c r="K24" s="98">
        <f t="shared" si="6"/>
        <v>132727.5140625</v>
      </c>
      <c r="L24" s="122">
        <f t="shared" si="6"/>
        <v>138196.5884375</v>
      </c>
      <c r="M24" s="98">
        <f t="shared" si="6"/>
        <v>133653.31875</v>
      </c>
      <c r="N24" s="98">
        <f t="shared" si="6"/>
        <v>134122.393125</v>
      </c>
      <c r="O24" s="98">
        <f t="shared" si="6"/>
        <v>139591.4675</v>
      </c>
      <c r="P24" s="112">
        <f t="shared" si="6"/>
        <v>134998.8215625</v>
      </c>
      <c r="Q24" s="98">
        <f t="shared" si="6"/>
        <v>135393.83156249998</v>
      </c>
      <c r="R24" s="98">
        <f t="shared" si="6"/>
        <v>140801.18562499998</v>
      </c>
      <c r="S24" s="98">
        <f t="shared" si="6"/>
        <v>136208.5396875</v>
      </c>
      <c r="T24" s="98">
        <f t="shared" si="6"/>
        <v>136615.89375</v>
      </c>
      <c r="U24" s="98">
        <f t="shared" si="6"/>
        <v>142010.90375</v>
      </c>
      <c r="V24" s="98">
        <f t="shared" si="6"/>
        <v>137356.5375</v>
      </c>
      <c r="W24" s="98">
        <f t="shared" si="6"/>
        <v>137702.17125</v>
      </c>
      <c r="X24" s="98">
        <f t="shared" si="6"/>
        <v>143047.805</v>
      </c>
      <c r="Y24" s="98">
        <f t="shared" si="6"/>
        <v>138381.0946875</v>
      </c>
      <c r="Z24" s="98">
        <f t="shared" si="6"/>
        <v>138726.72843750002</v>
      </c>
    </row>
    <row r="25" spans="1:26" ht="15.75" customHeight="1">
      <c r="A25" s="71" t="s">
        <v>16</v>
      </c>
      <c r="B25" s="99"/>
      <c r="C25" s="95">
        <f aca="true" t="shared" si="7" ref="C25:Z25">$B$3*$B$4</f>
        <v>112500</v>
      </c>
      <c r="D25" s="95">
        <f t="shared" si="7"/>
        <v>112500</v>
      </c>
      <c r="E25" s="95">
        <f t="shared" si="7"/>
        <v>112500</v>
      </c>
      <c r="F25" s="95">
        <f t="shared" si="7"/>
        <v>112500</v>
      </c>
      <c r="G25" s="95">
        <f t="shared" si="7"/>
        <v>112500</v>
      </c>
      <c r="H25" s="95">
        <f t="shared" si="7"/>
        <v>112500</v>
      </c>
      <c r="I25" s="95">
        <f t="shared" si="7"/>
        <v>112500</v>
      </c>
      <c r="J25" s="95">
        <f t="shared" si="7"/>
        <v>112500</v>
      </c>
      <c r="K25" s="95">
        <f t="shared" si="7"/>
        <v>112500</v>
      </c>
      <c r="L25" s="121">
        <f t="shared" si="7"/>
        <v>112500</v>
      </c>
      <c r="M25" s="95">
        <f t="shared" si="7"/>
        <v>112500</v>
      </c>
      <c r="N25" s="95">
        <f t="shared" si="7"/>
        <v>112500</v>
      </c>
      <c r="O25" s="95">
        <f t="shared" si="7"/>
        <v>112500</v>
      </c>
      <c r="P25" s="111">
        <f t="shared" si="7"/>
        <v>112500</v>
      </c>
      <c r="Q25" s="95">
        <f t="shared" si="7"/>
        <v>112500</v>
      </c>
      <c r="R25" s="95">
        <f t="shared" si="7"/>
        <v>112500</v>
      </c>
      <c r="S25" s="95">
        <f t="shared" si="7"/>
        <v>112500</v>
      </c>
      <c r="T25" s="95">
        <f t="shared" si="7"/>
        <v>112500</v>
      </c>
      <c r="U25" s="95">
        <f t="shared" si="7"/>
        <v>112500</v>
      </c>
      <c r="V25" s="95">
        <f t="shared" si="7"/>
        <v>112500</v>
      </c>
      <c r="W25" s="95">
        <f t="shared" si="7"/>
        <v>112500</v>
      </c>
      <c r="X25" s="95">
        <f t="shared" si="7"/>
        <v>112500</v>
      </c>
      <c r="Y25" s="95">
        <f t="shared" si="7"/>
        <v>112500</v>
      </c>
      <c r="Z25" s="95">
        <f t="shared" si="7"/>
        <v>112500</v>
      </c>
    </row>
    <row r="26" spans="1:26" ht="15.75" customHeight="1">
      <c r="A26" s="71" t="s">
        <v>17</v>
      </c>
      <c r="B26" s="99"/>
      <c r="C26" s="95">
        <v>5000</v>
      </c>
      <c r="D26" s="95">
        <v>5000</v>
      </c>
      <c r="E26" s="95">
        <v>5000</v>
      </c>
      <c r="F26" s="95">
        <v>5000</v>
      </c>
      <c r="G26" s="95">
        <v>5000</v>
      </c>
      <c r="H26" s="95">
        <v>5000</v>
      </c>
      <c r="I26" s="95">
        <v>5000</v>
      </c>
      <c r="J26" s="95">
        <v>5000</v>
      </c>
      <c r="K26" s="95">
        <v>5000</v>
      </c>
      <c r="L26" s="121">
        <v>5000</v>
      </c>
      <c r="M26" s="95">
        <v>5000</v>
      </c>
      <c r="N26" s="95">
        <v>5000</v>
      </c>
      <c r="O26" s="95">
        <v>5000</v>
      </c>
      <c r="P26" s="111">
        <v>5000</v>
      </c>
      <c r="Q26" s="95">
        <v>5000</v>
      </c>
      <c r="R26" s="95">
        <v>5000</v>
      </c>
      <c r="S26" s="95">
        <v>5000</v>
      </c>
      <c r="T26" s="95">
        <v>5000</v>
      </c>
      <c r="U26" s="95">
        <v>5000</v>
      </c>
      <c r="V26" s="95">
        <v>5000</v>
      </c>
      <c r="W26" s="95">
        <v>5000</v>
      </c>
      <c r="X26" s="95">
        <v>5000</v>
      </c>
      <c r="Y26" s="95">
        <v>5000</v>
      </c>
      <c r="Z26" s="95">
        <v>5000</v>
      </c>
    </row>
    <row r="27" spans="1:26" ht="15.75" customHeight="1">
      <c r="A27" s="71" t="s">
        <v>18</v>
      </c>
      <c r="B27" s="99"/>
      <c r="C27" s="95">
        <v>2000</v>
      </c>
      <c r="D27" s="95">
        <v>2000</v>
      </c>
      <c r="E27" s="95">
        <v>2000</v>
      </c>
      <c r="F27" s="95">
        <v>2000</v>
      </c>
      <c r="G27" s="95">
        <v>2000</v>
      </c>
      <c r="H27" s="95">
        <v>2000</v>
      </c>
      <c r="I27" s="95">
        <v>2000</v>
      </c>
      <c r="J27" s="95">
        <v>2000</v>
      </c>
      <c r="K27" s="95">
        <v>2000</v>
      </c>
      <c r="L27" s="121">
        <v>2000</v>
      </c>
      <c r="M27" s="95">
        <v>2000</v>
      </c>
      <c r="N27" s="95">
        <v>2000</v>
      </c>
      <c r="O27" s="95">
        <v>2000</v>
      </c>
      <c r="P27" s="111">
        <v>2000</v>
      </c>
      <c r="Q27" s="95">
        <v>2000</v>
      </c>
      <c r="R27" s="95">
        <v>2000</v>
      </c>
      <c r="S27" s="95">
        <v>2000</v>
      </c>
      <c r="T27" s="95">
        <v>2000</v>
      </c>
      <c r="U27" s="95">
        <v>2000</v>
      </c>
      <c r="V27" s="95">
        <v>2000</v>
      </c>
      <c r="W27" s="95">
        <v>2000</v>
      </c>
      <c r="X27" s="95">
        <v>2000</v>
      </c>
      <c r="Y27" s="95">
        <v>2000</v>
      </c>
      <c r="Z27" s="95">
        <v>2000</v>
      </c>
    </row>
    <row r="28" spans="1:26" ht="15.75" customHeight="1">
      <c r="A28" s="71" t="s">
        <v>54</v>
      </c>
      <c r="B28" s="100">
        <v>0.0165</v>
      </c>
      <c r="C28" s="95">
        <f aca="true" t="shared" si="8" ref="C28:Z28">C20*$B$28*0.4</f>
        <v>2135.5228125000003</v>
      </c>
      <c r="D28" s="95">
        <f t="shared" si="8"/>
        <v>2851.4784375000004</v>
      </c>
      <c r="E28" s="95">
        <f t="shared" si="8"/>
        <v>3493.3696875000005</v>
      </c>
      <c r="F28" s="95">
        <f t="shared" si="8"/>
        <v>4085.8846875000004</v>
      </c>
      <c r="G28" s="95">
        <f t="shared" si="8"/>
        <v>4678.3996875</v>
      </c>
      <c r="H28" s="95">
        <f t="shared" si="8"/>
        <v>5209.194375000001</v>
      </c>
      <c r="I28" s="95">
        <f t="shared" si="8"/>
        <v>5727.645</v>
      </c>
      <c r="J28" s="95">
        <f t="shared" si="8"/>
        <v>6258.439687500001</v>
      </c>
      <c r="K28" s="95">
        <f t="shared" si="8"/>
        <v>6727.5140625</v>
      </c>
      <c r="L28" s="121">
        <f t="shared" si="8"/>
        <v>7196.588437500001</v>
      </c>
      <c r="M28" s="95">
        <f t="shared" si="8"/>
        <v>7653.31875</v>
      </c>
      <c r="N28" s="95">
        <f t="shared" si="8"/>
        <v>8122.393125000001</v>
      </c>
      <c r="O28" s="95">
        <f t="shared" si="8"/>
        <v>8591.4675</v>
      </c>
      <c r="P28" s="111">
        <f t="shared" si="8"/>
        <v>8998.8215625</v>
      </c>
      <c r="Q28" s="95">
        <f t="shared" si="8"/>
        <v>9393.831562500001</v>
      </c>
      <c r="R28" s="95">
        <f t="shared" si="8"/>
        <v>9801.185625000002</v>
      </c>
      <c r="S28" s="95">
        <f t="shared" si="8"/>
        <v>10208.5396875</v>
      </c>
      <c r="T28" s="95">
        <f t="shared" si="8"/>
        <v>10615.893750000001</v>
      </c>
      <c r="U28" s="95">
        <f t="shared" si="8"/>
        <v>11010.903750000001</v>
      </c>
      <c r="V28" s="95">
        <f t="shared" si="8"/>
        <v>11356.5375</v>
      </c>
      <c r="W28" s="95">
        <f t="shared" si="8"/>
        <v>11702.171250000001</v>
      </c>
      <c r="X28" s="95">
        <f t="shared" si="8"/>
        <v>12047.805</v>
      </c>
      <c r="Y28" s="95">
        <f t="shared" si="8"/>
        <v>12381.0946875</v>
      </c>
      <c r="Z28" s="95">
        <f t="shared" si="8"/>
        <v>12726.728437500002</v>
      </c>
    </row>
    <row r="29" spans="1:26" ht="34.5" customHeight="1">
      <c r="A29" s="71" t="s">
        <v>19</v>
      </c>
      <c r="B29" s="94"/>
      <c r="C29" s="95">
        <v>6500</v>
      </c>
      <c r="D29" s="95">
        <v>6500</v>
      </c>
      <c r="E29" s="95">
        <v>6500</v>
      </c>
      <c r="F29" s="95">
        <v>6500</v>
      </c>
      <c r="G29" s="95">
        <v>6500</v>
      </c>
      <c r="H29" s="95">
        <v>6500</v>
      </c>
      <c r="I29" s="95">
        <v>6500</v>
      </c>
      <c r="J29" s="95">
        <v>6500</v>
      </c>
      <c r="K29" s="95">
        <v>6500</v>
      </c>
      <c r="L29" s="121">
        <v>6500</v>
      </c>
      <c r="M29" s="95">
        <v>6500</v>
      </c>
      <c r="N29" s="95">
        <v>6500</v>
      </c>
      <c r="O29" s="95">
        <v>6500</v>
      </c>
      <c r="P29" s="111">
        <v>6500</v>
      </c>
      <c r="Q29" s="95">
        <v>6500</v>
      </c>
      <c r="R29" s="95">
        <v>6500</v>
      </c>
      <c r="S29" s="95">
        <v>6500</v>
      </c>
      <c r="T29" s="95">
        <v>6500</v>
      </c>
      <c r="U29" s="95">
        <v>6500</v>
      </c>
      <c r="V29" s="95">
        <v>6500</v>
      </c>
      <c r="W29" s="95">
        <v>6500</v>
      </c>
      <c r="X29" s="95">
        <v>6500</v>
      </c>
      <c r="Y29" s="95">
        <v>6500</v>
      </c>
      <c r="Z29" s="95">
        <v>6500</v>
      </c>
    </row>
    <row r="30" spans="1:26" ht="15.75" customHeight="1">
      <c r="A30" s="71" t="s">
        <v>20</v>
      </c>
      <c r="B30" s="99"/>
      <c r="C30" s="95"/>
      <c r="D30" s="95"/>
      <c r="E30" s="95"/>
      <c r="F30" s="95">
        <v>5000</v>
      </c>
      <c r="G30" s="95"/>
      <c r="H30" s="95"/>
      <c r="I30" s="95">
        <v>5000</v>
      </c>
      <c r="K30" s="95"/>
      <c r="L30" s="121">
        <v>5000</v>
      </c>
      <c r="M30" s="95"/>
      <c r="N30" s="95"/>
      <c r="O30" s="95">
        <v>5000</v>
      </c>
      <c r="P30" s="111"/>
      <c r="Q30" s="95"/>
      <c r="R30" s="95">
        <v>5000</v>
      </c>
      <c r="S30" s="95"/>
      <c r="T30" s="95"/>
      <c r="U30" s="95">
        <v>5000</v>
      </c>
      <c r="V30" s="95"/>
      <c r="W30" s="95"/>
      <c r="X30" s="95">
        <v>5000</v>
      </c>
      <c r="Y30" s="95"/>
      <c r="Z30" s="95"/>
    </row>
    <row r="31" spans="1:26" ht="15.75" customHeight="1">
      <c r="A31" s="96" t="s">
        <v>21</v>
      </c>
      <c r="B31" s="97"/>
      <c r="C31" s="98">
        <f aca="true" t="shared" si="9" ref="C31:Z31">SUM(C32:C48)-C33-C34-C36-C37-C38</f>
        <v>257260.2421875</v>
      </c>
      <c r="D31" s="98">
        <f t="shared" si="9"/>
        <v>314039.9765625</v>
      </c>
      <c r="E31" s="98">
        <f t="shared" si="9"/>
        <v>364945.9453125</v>
      </c>
      <c r="F31" s="98">
        <f t="shared" si="9"/>
        <v>454889.7421875</v>
      </c>
      <c r="G31" s="98">
        <f t="shared" si="9"/>
        <v>494368.6171875</v>
      </c>
      <c r="H31" s="98">
        <f t="shared" si="9"/>
        <v>551021.515625</v>
      </c>
      <c r="I31" s="98">
        <f t="shared" si="9"/>
        <v>584137.875</v>
      </c>
      <c r="J31" s="98">
        <f t="shared" si="9"/>
        <v>614233.1953125</v>
      </c>
      <c r="K31" s="98">
        <f t="shared" si="9"/>
        <v>651433.7109375</v>
      </c>
      <c r="L31" s="122">
        <f t="shared" si="9"/>
        <v>700634.2265625</v>
      </c>
      <c r="M31" s="98">
        <f t="shared" si="9"/>
        <v>724855.78125</v>
      </c>
      <c r="N31" s="98">
        <f t="shared" si="9"/>
        <v>762056.296875</v>
      </c>
      <c r="O31" s="98">
        <f t="shared" si="9"/>
        <v>811256.8125</v>
      </c>
      <c r="P31" s="112">
        <f t="shared" si="9"/>
        <v>851562.5234375</v>
      </c>
      <c r="Q31" s="98">
        <f t="shared" si="9"/>
        <v>862889.2734375</v>
      </c>
      <c r="R31" s="98">
        <f t="shared" si="9"/>
        <v>907194.984375</v>
      </c>
      <c r="S31" s="98">
        <f t="shared" si="9"/>
        <v>927500.6953125</v>
      </c>
      <c r="T31" s="98">
        <f t="shared" si="9"/>
        <v>959806.40625</v>
      </c>
      <c r="U31" s="98">
        <f t="shared" si="9"/>
        <v>1003133.15625</v>
      </c>
      <c r="V31" s="98">
        <f t="shared" si="9"/>
        <v>1018544.0625</v>
      </c>
      <c r="W31" s="98">
        <f t="shared" si="9"/>
        <v>1045954.96875</v>
      </c>
      <c r="X31" s="98">
        <f t="shared" si="9"/>
        <v>1085365.875</v>
      </c>
      <c r="Y31" s="98">
        <f t="shared" si="9"/>
        <v>1099797.8203125</v>
      </c>
      <c r="Z31" s="98">
        <f t="shared" si="9"/>
        <v>1127208.7265625</v>
      </c>
    </row>
    <row r="32" spans="1:26" ht="15.75" customHeight="1">
      <c r="A32" s="71" t="s">
        <v>22</v>
      </c>
      <c r="B32" s="99"/>
      <c r="C32" s="95">
        <f aca="true" t="shared" si="10" ref="C32:Z32">C33+C34</f>
        <v>114098.90625</v>
      </c>
      <c r="D32" s="95">
        <f t="shared" si="10"/>
        <v>152351.71875</v>
      </c>
      <c r="E32" s="95">
        <f t="shared" si="10"/>
        <v>186647.34375</v>
      </c>
      <c r="F32" s="95">
        <f t="shared" si="10"/>
        <v>218304.84375</v>
      </c>
      <c r="G32" s="95">
        <f t="shared" si="10"/>
        <v>249962.34375</v>
      </c>
      <c r="H32" s="95">
        <f t="shared" si="10"/>
        <v>278322.1875</v>
      </c>
      <c r="I32" s="95">
        <f t="shared" si="10"/>
        <v>306022.5</v>
      </c>
      <c r="J32" s="95">
        <f t="shared" si="10"/>
        <v>334382.34375</v>
      </c>
      <c r="K32" s="95">
        <f t="shared" si="10"/>
        <v>359444.53125</v>
      </c>
      <c r="L32" s="121">
        <f t="shared" si="10"/>
        <v>384506.71875</v>
      </c>
      <c r="M32" s="95">
        <f t="shared" si="10"/>
        <v>408909.375</v>
      </c>
      <c r="N32" s="95">
        <f t="shared" si="10"/>
        <v>433971.5625</v>
      </c>
      <c r="O32" s="95">
        <f t="shared" si="10"/>
        <v>459033.75</v>
      </c>
      <c r="P32" s="111">
        <f t="shared" si="10"/>
        <v>480798.28125</v>
      </c>
      <c r="Q32" s="95">
        <f t="shared" si="10"/>
        <v>501903.28125</v>
      </c>
      <c r="R32" s="95">
        <f t="shared" si="10"/>
        <v>523667.8125</v>
      </c>
      <c r="S32" s="95">
        <f t="shared" si="10"/>
        <v>545432.34375</v>
      </c>
      <c r="T32" s="95">
        <f t="shared" si="10"/>
        <v>567196.875</v>
      </c>
      <c r="U32" s="95">
        <f t="shared" si="10"/>
        <v>588301.875</v>
      </c>
      <c r="V32" s="95">
        <f t="shared" si="10"/>
        <v>606768.75</v>
      </c>
      <c r="W32" s="95">
        <f t="shared" si="10"/>
        <v>625235.625</v>
      </c>
      <c r="X32" s="95">
        <f t="shared" si="10"/>
        <v>643702.5</v>
      </c>
      <c r="Y32" s="95">
        <f t="shared" si="10"/>
        <v>661509.84375</v>
      </c>
      <c r="Z32" s="95">
        <f t="shared" si="10"/>
        <v>679976.71875</v>
      </c>
    </row>
    <row r="33" spans="1:26" ht="15.75" customHeight="1">
      <c r="A33" s="71" t="s">
        <v>23</v>
      </c>
      <c r="B33" s="99">
        <v>0.4</v>
      </c>
      <c r="C33" s="95">
        <f aca="true" t="shared" si="11" ref="C33:Z33">C21*$B$33</f>
        <v>108990</v>
      </c>
      <c r="D33" s="95">
        <f t="shared" si="11"/>
        <v>145530</v>
      </c>
      <c r="E33" s="95">
        <f t="shared" si="11"/>
        <v>178290</v>
      </c>
      <c r="F33" s="95">
        <f t="shared" si="11"/>
        <v>208530</v>
      </c>
      <c r="G33" s="95">
        <f t="shared" si="11"/>
        <v>238770</v>
      </c>
      <c r="H33" s="95">
        <f t="shared" si="11"/>
        <v>265860</v>
      </c>
      <c r="I33" s="95">
        <f t="shared" si="11"/>
        <v>292320</v>
      </c>
      <c r="J33" s="95">
        <f t="shared" si="11"/>
        <v>319410</v>
      </c>
      <c r="K33" s="95">
        <f t="shared" si="11"/>
        <v>343350</v>
      </c>
      <c r="L33" s="121">
        <f t="shared" si="11"/>
        <v>367290</v>
      </c>
      <c r="M33" s="95">
        <f t="shared" si="11"/>
        <v>390600</v>
      </c>
      <c r="N33" s="95">
        <f t="shared" si="11"/>
        <v>414540</v>
      </c>
      <c r="O33" s="95">
        <f t="shared" si="11"/>
        <v>438480</v>
      </c>
      <c r="P33" s="111">
        <f t="shared" si="11"/>
        <v>459270</v>
      </c>
      <c r="Q33" s="95">
        <f t="shared" si="11"/>
        <v>479430</v>
      </c>
      <c r="R33" s="95">
        <f t="shared" si="11"/>
        <v>500220</v>
      </c>
      <c r="S33" s="95">
        <f t="shared" si="11"/>
        <v>521010</v>
      </c>
      <c r="T33" s="95">
        <f t="shared" si="11"/>
        <v>541800</v>
      </c>
      <c r="U33" s="95">
        <f t="shared" si="11"/>
        <v>561960</v>
      </c>
      <c r="V33" s="95">
        <f t="shared" si="11"/>
        <v>579600</v>
      </c>
      <c r="W33" s="95">
        <f t="shared" si="11"/>
        <v>597240</v>
      </c>
      <c r="X33" s="95">
        <f t="shared" si="11"/>
        <v>614880</v>
      </c>
      <c r="Y33" s="95">
        <f t="shared" si="11"/>
        <v>631890</v>
      </c>
      <c r="Z33" s="95">
        <f t="shared" si="11"/>
        <v>649530</v>
      </c>
    </row>
    <row r="34" spans="1:26" ht="15.75" customHeight="1">
      <c r="A34" s="71" t="s">
        <v>24</v>
      </c>
      <c r="B34" s="99">
        <v>0.1</v>
      </c>
      <c r="C34" s="95">
        <f aca="true" t="shared" si="12" ref="C34:Z34">C22*$B$34</f>
        <v>5108.90625</v>
      </c>
      <c r="D34" s="95">
        <f t="shared" si="12"/>
        <v>6821.71875</v>
      </c>
      <c r="E34" s="95">
        <f t="shared" si="12"/>
        <v>8357.34375</v>
      </c>
      <c r="F34" s="95">
        <f t="shared" si="12"/>
        <v>9774.84375</v>
      </c>
      <c r="G34" s="95">
        <f t="shared" si="12"/>
        <v>11192.34375</v>
      </c>
      <c r="H34" s="95">
        <f t="shared" si="12"/>
        <v>12462.1875</v>
      </c>
      <c r="I34" s="95">
        <f t="shared" si="12"/>
        <v>13702.5</v>
      </c>
      <c r="J34" s="95">
        <f t="shared" si="12"/>
        <v>14972.34375</v>
      </c>
      <c r="K34" s="95">
        <f t="shared" si="12"/>
        <v>16094.53125</v>
      </c>
      <c r="L34" s="121">
        <f t="shared" si="12"/>
        <v>17216.71875</v>
      </c>
      <c r="M34" s="95">
        <f t="shared" si="12"/>
        <v>18309.375</v>
      </c>
      <c r="N34" s="95">
        <f t="shared" si="12"/>
        <v>19431.5625</v>
      </c>
      <c r="O34" s="95">
        <f t="shared" si="12"/>
        <v>20553.75</v>
      </c>
      <c r="P34" s="111">
        <f t="shared" si="12"/>
        <v>21528.28125</v>
      </c>
      <c r="Q34" s="95">
        <f t="shared" si="12"/>
        <v>22473.28125</v>
      </c>
      <c r="R34" s="95">
        <f t="shared" si="12"/>
        <v>23447.8125</v>
      </c>
      <c r="S34" s="95">
        <f t="shared" si="12"/>
        <v>24422.34375</v>
      </c>
      <c r="T34" s="95">
        <f t="shared" si="12"/>
        <v>25396.875</v>
      </c>
      <c r="U34" s="95">
        <f t="shared" si="12"/>
        <v>26341.875</v>
      </c>
      <c r="V34" s="95">
        <f t="shared" si="12"/>
        <v>27168.75</v>
      </c>
      <c r="W34" s="95">
        <f t="shared" si="12"/>
        <v>27995.625</v>
      </c>
      <c r="X34" s="95">
        <f t="shared" si="12"/>
        <v>28822.5</v>
      </c>
      <c r="Y34" s="95">
        <f t="shared" si="12"/>
        <v>29619.84375</v>
      </c>
      <c r="Z34" s="95">
        <f t="shared" si="12"/>
        <v>30446.71875</v>
      </c>
    </row>
    <row r="35" spans="1:26" ht="15.75" customHeight="1">
      <c r="A35" s="71" t="s">
        <v>25</v>
      </c>
      <c r="B35" s="99"/>
      <c r="C35" s="95">
        <f aca="true" t="shared" si="13" ref="C35:Z35">SUM(C36:C38)</f>
        <v>56920.78125</v>
      </c>
      <c r="D35" s="95">
        <f t="shared" si="13"/>
        <v>60917.34375</v>
      </c>
      <c r="E35" s="95">
        <f t="shared" si="13"/>
        <v>64500.46875</v>
      </c>
      <c r="F35" s="95">
        <f t="shared" si="13"/>
        <v>67807.96875</v>
      </c>
      <c r="G35" s="95">
        <f t="shared" si="13"/>
        <v>71115.46875</v>
      </c>
      <c r="H35" s="95">
        <f t="shared" si="13"/>
        <v>74078.4375</v>
      </c>
      <c r="I35" s="95">
        <f t="shared" si="13"/>
        <v>76972.5</v>
      </c>
      <c r="J35" s="95">
        <f t="shared" si="13"/>
        <v>79935.46875</v>
      </c>
      <c r="K35" s="95">
        <f t="shared" si="13"/>
        <v>82553.90625</v>
      </c>
      <c r="L35" s="121">
        <f t="shared" si="13"/>
        <v>85172.34375</v>
      </c>
      <c r="M35" s="95">
        <f t="shared" si="13"/>
        <v>87721.875</v>
      </c>
      <c r="N35" s="95">
        <f t="shared" si="13"/>
        <v>90340.3125</v>
      </c>
      <c r="O35" s="95">
        <f t="shared" si="13"/>
        <v>92958.75</v>
      </c>
      <c r="P35" s="111">
        <f t="shared" si="13"/>
        <v>95232.65625</v>
      </c>
      <c r="Q35" s="95">
        <f t="shared" si="13"/>
        <v>97437.65625</v>
      </c>
      <c r="R35" s="95">
        <f t="shared" si="13"/>
        <v>99711.5625</v>
      </c>
      <c r="S35" s="95">
        <f t="shared" si="13"/>
        <v>101985.46875</v>
      </c>
      <c r="T35" s="95">
        <f t="shared" si="13"/>
        <v>104259.375</v>
      </c>
      <c r="U35" s="95">
        <f t="shared" si="13"/>
        <v>106464.375</v>
      </c>
      <c r="V35" s="95">
        <f t="shared" si="13"/>
        <v>108393.75</v>
      </c>
      <c r="W35" s="95">
        <f t="shared" si="13"/>
        <v>110323.125</v>
      </c>
      <c r="X35" s="95">
        <f t="shared" si="13"/>
        <v>112252.5</v>
      </c>
      <c r="Y35" s="95">
        <f t="shared" si="13"/>
        <v>114112.96875</v>
      </c>
      <c r="Z35" s="95">
        <f t="shared" si="13"/>
        <v>116042.34375</v>
      </c>
    </row>
    <row r="36" spans="1:26" ht="15.75" customHeight="1">
      <c r="A36" s="71" t="s">
        <v>88</v>
      </c>
      <c r="B36" s="99"/>
      <c r="C36" s="95">
        <f>22500*2</f>
        <v>45000</v>
      </c>
      <c r="D36" s="95">
        <f aca="true" t="shared" si="14" ref="D36:Z36">22500*2</f>
        <v>45000</v>
      </c>
      <c r="E36" s="95">
        <f t="shared" si="14"/>
        <v>45000</v>
      </c>
      <c r="F36" s="95">
        <f t="shared" si="14"/>
        <v>45000</v>
      </c>
      <c r="G36" s="95">
        <f t="shared" si="14"/>
        <v>45000</v>
      </c>
      <c r="H36" s="95">
        <f t="shared" si="14"/>
        <v>45000</v>
      </c>
      <c r="I36" s="95">
        <f t="shared" si="14"/>
        <v>45000</v>
      </c>
      <c r="J36" s="95">
        <f t="shared" si="14"/>
        <v>45000</v>
      </c>
      <c r="K36" s="95">
        <f t="shared" si="14"/>
        <v>45000</v>
      </c>
      <c r="L36" s="123">
        <f t="shared" si="14"/>
        <v>45000</v>
      </c>
      <c r="M36" s="95">
        <f t="shared" si="14"/>
        <v>45000</v>
      </c>
      <c r="N36" s="95">
        <f t="shared" si="14"/>
        <v>45000</v>
      </c>
      <c r="O36" s="95">
        <f t="shared" si="14"/>
        <v>45000</v>
      </c>
      <c r="P36" s="111">
        <f t="shared" si="14"/>
        <v>45000</v>
      </c>
      <c r="Q36" s="95">
        <f t="shared" si="14"/>
        <v>45000</v>
      </c>
      <c r="R36" s="95">
        <f t="shared" si="14"/>
        <v>45000</v>
      </c>
      <c r="S36" s="95">
        <f t="shared" si="14"/>
        <v>45000</v>
      </c>
      <c r="T36" s="95">
        <f t="shared" si="14"/>
        <v>45000</v>
      </c>
      <c r="U36" s="95">
        <f t="shared" si="14"/>
        <v>45000</v>
      </c>
      <c r="V36" s="95">
        <f t="shared" si="14"/>
        <v>45000</v>
      </c>
      <c r="W36" s="95">
        <f t="shared" si="14"/>
        <v>45000</v>
      </c>
      <c r="X36" s="95">
        <f t="shared" si="14"/>
        <v>45000</v>
      </c>
      <c r="Y36" s="95">
        <f t="shared" si="14"/>
        <v>45000</v>
      </c>
      <c r="Z36" s="95">
        <f t="shared" si="14"/>
        <v>45000</v>
      </c>
    </row>
    <row r="37" spans="1:26" ht="15.75" customHeight="1">
      <c r="A37" s="71" t="s">
        <v>26</v>
      </c>
      <c r="B37" s="99">
        <v>0.025</v>
      </c>
      <c r="C37" s="95">
        <f aca="true" t="shared" si="15" ref="C37:Z37">C21*$B$37</f>
        <v>6811.875</v>
      </c>
      <c r="D37" s="95">
        <f t="shared" si="15"/>
        <v>9095.625</v>
      </c>
      <c r="E37" s="95">
        <f t="shared" si="15"/>
        <v>11143.125</v>
      </c>
      <c r="F37" s="95">
        <f t="shared" si="15"/>
        <v>13033.125</v>
      </c>
      <c r="G37" s="95">
        <f t="shared" si="15"/>
        <v>14923.125</v>
      </c>
      <c r="H37" s="95">
        <f t="shared" si="15"/>
        <v>16616.25</v>
      </c>
      <c r="I37" s="95">
        <f t="shared" si="15"/>
        <v>18270</v>
      </c>
      <c r="J37" s="95">
        <f t="shared" si="15"/>
        <v>19963.125</v>
      </c>
      <c r="K37" s="95">
        <f t="shared" si="15"/>
        <v>21459.375</v>
      </c>
      <c r="L37" s="121">
        <f t="shared" si="15"/>
        <v>22955.625</v>
      </c>
      <c r="M37" s="95">
        <f t="shared" si="15"/>
        <v>24412.5</v>
      </c>
      <c r="N37" s="95">
        <f t="shared" si="15"/>
        <v>25908.75</v>
      </c>
      <c r="O37" s="95">
        <f t="shared" si="15"/>
        <v>27405</v>
      </c>
      <c r="P37" s="111">
        <f t="shared" si="15"/>
        <v>28704.375</v>
      </c>
      <c r="Q37" s="95">
        <f t="shared" si="15"/>
        <v>29964.375</v>
      </c>
      <c r="R37" s="95">
        <f t="shared" si="15"/>
        <v>31263.75</v>
      </c>
      <c r="S37" s="95">
        <f t="shared" si="15"/>
        <v>32563.125</v>
      </c>
      <c r="T37" s="95">
        <f t="shared" si="15"/>
        <v>33862.5</v>
      </c>
      <c r="U37" s="95">
        <f t="shared" si="15"/>
        <v>35122.5</v>
      </c>
      <c r="V37" s="95">
        <f t="shared" si="15"/>
        <v>36225</v>
      </c>
      <c r="W37" s="95">
        <f t="shared" si="15"/>
        <v>37327.5</v>
      </c>
      <c r="X37" s="95">
        <f t="shared" si="15"/>
        <v>38430</v>
      </c>
      <c r="Y37" s="95">
        <f t="shared" si="15"/>
        <v>39493.125</v>
      </c>
      <c r="Z37" s="95">
        <f t="shared" si="15"/>
        <v>40595.625</v>
      </c>
    </row>
    <row r="38" spans="1:26" ht="15.75" customHeight="1">
      <c r="A38" s="71" t="s">
        <v>24</v>
      </c>
      <c r="B38" s="99">
        <v>0.1</v>
      </c>
      <c r="C38" s="95">
        <f aca="true" t="shared" si="16" ref="C38:Z38">C22*$B$38</f>
        <v>5108.90625</v>
      </c>
      <c r="D38" s="95">
        <f t="shared" si="16"/>
        <v>6821.71875</v>
      </c>
      <c r="E38" s="95">
        <f t="shared" si="16"/>
        <v>8357.34375</v>
      </c>
      <c r="F38" s="95">
        <f t="shared" si="16"/>
        <v>9774.84375</v>
      </c>
      <c r="G38" s="95">
        <f t="shared" si="16"/>
        <v>11192.34375</v>
      </c>
      <c r="H38" s="95">
        <f t="shared" si="16"/>
        <v>12462.1875</v>
      </c>
      <c r="I38" s="95">
        <f t="shared" si="16"/>
        <v>13702.5</v>
      </c>
      <c r="J38" s="95">
        <f t="shared" si="16"/>
        <v>14972.34375</v>
      </c>
      <c r="K38" s="95">
        <f t="shared" si="16"/>
        <v>16094.53125</v>
      </c>
      <c r="L38" s="121">
        <f t="shared" si="16"/>
        <v>17216.71875</v>
      </c>
      <c r="M38" s="95">
        <f t="shared" si="16"/>
        <v>18309.375</v>
      </c>
      <c r="N38" s="95">
        <f t="shared" si="16"/>
        <v>19431.5625</v>
      </c>
      <c r="O38" s="95">
        <f t="shared" si="16"/>
        <v>20553.75</v>
      </c>
      <c r="P38" s="111">
        <f t="shared" si="16"/>
        <v>21528.28125</v>
      </c>
      <c r="Q38" s="95">
        <f t="shared" si="16"/>
        <v>22473.28125</v>
      </c>
      <c r="R38" s="95">
        <f t="shared" si="16"/>
        <v>23447.8125</v>
      </c>
      <c r="S38" s="95">
        <f t="shared" si="16"/>
        <v>24422.34375</v>
      </c>
      <c r="T38" s="95">
        <f t="shared" si="16"/>
        <v>25396.875</v>
      </c>
      <c r="U38" s="95">
        <f t="shared" si="16"/>
        <v>26341.875</v>
      </c>
      <c r="V38" s="95">
        <f t="shared" si="16"/>
        <v>27168.75</v>
      </c>
      <c r="W38" s="95">
        <f t="shared" si="16"/>
        <v>27995.625</v>
      </c>
      <c r="X38" s="95">
        <f t="shared" si="16"/>
        <v>28822.5</v>
      </c>
      <c r="Y38" s="95">
        <f t="shared" si="16"/>
        <v>29619.84375</v>
      </c>
      <c r="Z38" s="95">
        <f t="shared" si="16"/>
        <v>30446.71875</v>
      </c>
    </row>
    <row r="39" spans="1:26" ht="15.75" customHeight="1">
      <c r="A39" s="71" t="s">
        <v>27</v>
      </c>
      <c r="B39" s="99"/>
      <c r="C39" s="95">
        <v>5000</v>
      </c>
      <c r="D39" s="95">
        <v>5000</v>
      </c>
      <c r="E39" s="95">
        <v>5000</v>
      </c>
      <c r="F39" s="95">
        <v>5000</v>
      </c>
      <c r="G39" s="95">
        <v>5000</v>
      </c>
      <c r="H39" s="95">
        <v>5000</v>
      </c>
      <c r="I39" s="95">
        <v>5000</v>
      </c>
      <c r="J39" s="95">
        <v>5000</v>
      </c>
      <c r="K39" s="95">
        <v>5000</v>
      </c>
      <c r="L39" s="95">
        <v>5000</v>
      </c>
      <c r="M39" s="95">
        <v>5000</v>
      </c>
      <c r="N39" s="95">
        <v>5000</v>
      </c>
      <c r="O39" s="95">
        <v>5000</v>
      </c>
      <c r="P39" s="111">
        <v>5000</v>
      </c>
      <c r="Q39" s="95">
        <v>5000</v>
      </c>
      <c r="R39" s="95">
        <v>5000</v>
      </c>
      <c r="S39" s="95">
        <v>5000</v>
      </c>
      <c r="T39" s="95">
        <v>5000</v>
      </c>
      <c r="U39" s="95">
        <v>5000</v>
      </c>
      <c r="V39" s="95">
        <v>5000</v>
      </c>
      <c r="W39" s="95">
        <v>5000</v>
      </c>
      <c r="X39" s="95">
        <v>5000</v>
      </c>
      <c r="Y39" s="95">
        <v>5000</v>
      </c>
      <c r="Z39" s="95">
        <v>5000</v>
      </c>
    </row>
    <row r="40" spans="1:26" ht="15.75" customHeight="1">
      <c r="A40" s="71" t="s">
        <v>28</v>
      </c>
      <c r="B40" s="99"/>
      <c r="C40" s="95">
        <f aca="true" t="shared" si="17" ref="C40:Z40">3*10000*0.43</f>
        <v>12900</v>
      </c>
      <c r="D40" s="95">
        <f t="shared" si="17"/>
        <v>12900</v>
      </c>
      <c r="E40" s="95">
        <f t="shared" si="17"/>
        <v>12900</v>
      </c>
      <c r="F40" s="95">
        <f t="shared" si="17"/>
        <v>12900</v>
      </c>
      <c r="G40" s="95">
        <f t="shared" si="17"/>
        <v>12900</v>
      </c>
      <c r="H40" s="95">
        <f t="shared" si="17"/>
        <v>12900</v>
      </c>
      <c r="I40" s="95">
        <f t="shared" si="17"/>
        <v>12900</v>
      </c>
      <c r="J40" s="95">
        <f t="shared" si="17"/>
        <v>12900</v>
      </c>
      <c r="K40" s="95">
        <f t="shared" si="17"/>
        <v>12900</v>
      </c>
      <c r="L40" s="121">
        <f t="shared" si="17"/>
        <v>12900</v>
      </c>
      <c r="M40" s="95">
        <f t="shared" si="17"/>
        <v>12900</v>
      </c>
      <c r="N40" s="95">
        <f t="shared" si="17"/>
        <v>12900</v>
      </c>
      <c r="O40" s="95">
        <f t="shared" si="17"/>
        <v>12900</v>
      </c>
      <c r="P40" s="111">
        <f t="shared" si="17"/>
        <v>12900</v>
      </c>
      <c r="Q40" s="95">
        <f t="shared" si="17"/>
        <v>12900</v>
      </c>
      <c r="R40" s="95">
        <f t="shared" si="17"/>
        <v>12900</v>
      </c>
      <c r="S40" s="95">
        <f t="shared" si="17"/>
        <v>12900</v>
      </c>
      <c r="T40" s="95">
        <f t="shared" si="17"/>
        <v>12900</v>
      </c>
      <c r="U40" s="95">
        <f t="shared" si="17"/>
        <v>12900</v>
      </c>
      <c r="V40" s="95">
        <f t="shared" si="17"/>
        <v>12900</v>
      </c>
      <c r="W40" s="95">
        <f t="shared" si="17"/>
        <v>12900</v>
      </c>
      <c r="X40" s="95">
        <f t="shared" si="17"/>
        <v>12900</v>
      </c>
      <c r="Y40" s="95">
        <f t="shared" si="17"/>
        <v>12900</v>
      </c>
      <c r="Z40" s="95">
        <f t="shared" si="17"/>
        <v>12900</v>
      </c>
    </row>
    <row r="41" spans="1:26" ht="15.75" customHeight="1">
      <c r="A41" s="71" t="s">
        <v>29</v>
      </c>
      <c r="B41" s="99"/>
      <c r="C41" s="95"/>
      <c r="D41" s="95"/>
      <c r="E41" s="95"/>
      <c r="F41" s="95"/>
      <c r="G41" s="95"/>
      <c r="H41" s="95">
        <v>20000</v>
      </c>
      <c r="I41" s="95"/>
      <c r="J41" s="95"/>
      <c r="K41" s="95"/>
      <c r="L41" s="121"/>
      <c r="M41" s="95"/>
      <c r="N41" s="95"/>
      <c r="O41" s="95"/>
      <c r="P41" s="111">
        <v>20000</v>
      </c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 customHeight="1">
      <c r="A42" s="71" t="s">
        <v>30</v>
      </c>
      <c r="B42" s="99">
        <v>0.02</v>
      </c>
      <c r="C42" s="95">
        <f aca="true" t="shared" si="18" ref="C42:Z42">C20*$B$42</f>
        <v>6471.28125</v>
      </c>
      <c r="D42" s="95">
        <f t="shared" si="18"/>
        <v>8640.84375</v>
      </c>
      <c r="E42" s="95">
        <f t="shared" si="18"/>
        <v>10585.96875</v>
      </c>
      <c r="F42" s="95">
        <f t="shared" si="18"/>
        <v>12381.46875</v>
      </c>
      <c r="G42" s="95">
        <f t="shared" si="18"/>
        <v>14176.96875</v>
      </c>
      <c r="H42" s="95">
        <f t="shared" si="18"/>
        <v>15785.4375</v>
      </c>
      <c r="I42" s="95">
        <f t="shared" si="18"/>
        <v>17356.5</v>
      </c>
      <c r="J42" s="95">
        <f t="shared" si="18"/>
        <v>18964.96875</v>
      </c>
      <c r="K42" s="95">
        <f t="shared" si="18"/>
        <v>20386.40625</v>
      </c>
      <c r="L42" s="121">
        <f t="shared" si="18"/>
        <v>21807.84375</v>
      </c>
      <c r="M42" s="95">
        <f t="shared" si="18"/>
        <v>23191.875</v>
      </c>
      <c r="N42" s="95">
        <f t="shared" si="18"/>
        <v>24613.3125</v>
      </c>
      <c r="O42" s="95">
        <f t="shared" si="18"/>
        <v>26034.75</v>
      </c>
      <c r="P42" s="111">
        <f t="shared" si="18"/>
        <v>27269.15625</v>
      </c>
      <c r="Q42" s="95">
        <f t="shared" si="18"/>
        <v>28466.15625</v>
      </c>
      <c r="R42" s="95">
        <f t="shared" si="18"/>
        <v>29700.5625</v>
      </c>
      <c r="S42" s="95">
        <f t="shared" si="18"/>
        <v>30934.96875</v>
      </c>
      <c r="T42" s="95">
        <f t="shared" si="18"/>
        <v>32169.375</v>
      </c>
      <c r="U42" s="95">
        <f t="shared" si="18"/>
        <v>33366.375</v>
      </c>
      <c r="V42" s="95">
        <f t="shared" si="18"/>
        <v>34413.75</v>
      </c>
      <c r="W42" s="95">
        <f t="shared" si="18"/>
        <v>35461.125</v>
      </c>
      <c r="X42" s="95">
        <f t="shared" si="18"/>
        <v>36508.5</v>
      </c>
      <c r="Y42" s="95">
        <f t="shared" si="18"/>
        <v>37518.46875</v>
      </c>
      <c r="Z42" s="95">
        <f t="shared" si="18"/>
        <v>38565.84375</v>
      </c>
    </row>
    <row r="43" spans="1:26" ht="15.75" customHeight="1">
      <c r="A43" s="71" t="s">
        <v>31</v>
      </c>
      <c r="B43" s="99"/>
      <c r="C43" s="95">
        <f aca="true" t="shared" si="19" ref="C43:Z43">C22/2</f>
        <v>25544.53125</v>
      </c>
      <c r="D43" s="95">
        <f t="shared" si="19"/>
        <v>34108.59375</v>
      </c>
      <c r="E43" s="95">
        <f t="shared" si="19"/>
        <v>41786.71875</v>
      </c>
      <c r="F43" s="95">
        <f t="shared" si="19"/>
        <v>48874.21875</v>
      </c>
      <c r="G43" s="95">
        <f t="shared" si="19"/>
        <v>55961.71875</v>
      </c>
      <c r="H43" s="95">
        <f t="shared" si="19"/>
        <v>62310.9375</v>
      </c>
      <c r="I43" s="95">
        <f t="shared" si="19"/>
        <v>68512.5</v>
      </c>
      <c r="J43" s="95">
        <f>J22/2</f>
        <v>74861.71875</v>
      </c>
      <c r="K43" s="95">
        <f t="shared" si="19"/>
        <v>80472.65625</v>
      </c>
      <c r="L43" s="121">
        <f t="shared" si="19"/>
        <v>86083.59375</v>
      </c>
      <c r="M43" s="95">
        <f t="shared" si="19"/>
        <v>91546.875</v>
      </c>
      <c r="N43" s="95">
        <f t="shared" si="19"/>
        <v>97157.8125</v>
      </c>
      <c r="O43" s="95">
        <f t="shared" si="19"/>
        <v>102768.75</v>
      </c>
      <c r="P43" s="111">
        <f t="shared" si="19"/>
        <v>107641.40625</v>
      </c>
      <c r="Q43" s="95">
        <f t="shared" si="19"/>
        <v>112366.40625</v>
      </c>
      <c r="R43" s="95">
        <f t="shared" si="19"/>
        <v>117239.0625</v>
      </c>
      <c r="S43" s="95">
        <f t="shared" si="19"/>
        <v>122111.71875</v>
      </c>
      <c r="T43" s="95">
        <f t="shared" si="19"/>
        <v>126984.375</v>
      </c>
      <c r="U43" s="95">
        <f t="shared" si="19"/>
        <v>131709.375</v>
      </c>
      <c r="V43" s="95">
        <f t="shared" si="19"/>
        <v>135843.75</v>
      </c>
      <c r="W43" s="95">
        <f t="shared" si="19"/>
        <v>139978.125</v>
      </c>
      <c r="X43" s="95">
        <f t="shared" si="19"/>
        <v>144112.5</v>
      </c>
      <c r="Y43" s="95">
        <f t="shared" si="19"/>
        <v>148099.21875</v>
      </c>
      <c r="Z43" s="95">
        <f t="shared" si="19"/>
        <v>152233.59375</v>
      </c>
    </row>
    <row r="44" spans="1:26" ht="15.75" customHeight="1">
      <c r="A44" s="71" t="s">
        <v>32</v>
      </c>
      <c r="B44" s="99">
        <v>0.02</v>
      </c>
      <c r="C44" s="95">
        <f>C20*0.02</f>
        <v>6471.28125</v>
      </c>
      <c r="D44" s="95">
        <f aca="true" t="shared" si="20" ref="D44:Z44">D20*0.02</f>
        <v>8640.84375</v>
      </c>
      <c r="E44" s="95">
        <f t="shared" si="20"/>
        <v>10585.96875</v>
      </c>
      <c r="F44" s="95">
        <f t="shared" si="20"/>
        <v>12381.46875</v>
      </c>
      <c r="G44" s="95">
        <f t="shared" si="20"/>
        <v>14176.96875</v>
      </c>
      <c r="H44" s="95">
        <f t="shared" si="20"/>
        <v>15785.4375</v>
      </c>
      <c r="I44" s="95">
        <f t="shared" si="20"/>
        <v>17356.5</v>
      </c>
      <c r="J44" s="95">
        <f t="shared" si="20"/>
        <v>18964.96875</v>
      </c>
      <c r="K44" s="95">
        <f t="shared" si="20"/>
        <v>20386.40625</v>
      </c>
      <c r="L44" s="121">
        <f t="shared" si="20"/>
        <v>21807.84375</v>
      </c>
      <c r="M44" s="95">
        <f t="shared" si="20"/>
        <v>23191.875</v>
      </c>
      <c r="N44" s="95">
        <f t="shared" si="20"/>
        <v>24613.3125</v>
      </c>
      <c r="O44" s="95">
        <f t="shared" si="20"/>
        <v>26034.75</v>
      </c>
      <c r="P44" s="111">
        <f t="shared" si="20"/>
        <v>27269.15625</v>
      </c>
      <c r="Q44" s="95">
        <f t="shared" si="20"/>
        <v>28466.15625</v>
      </c>
      <c r="R44" s="95">
        <f t="shared" si="20"/>
        <v>29700.5625</v>
      </c>
      <c r="S44" s="95">
        <f t="shared" si="20"/>
        <v>30934.96875</v>
      </c>
      <c r="T44" s="95">
        <f t="shared" si="20"/>
        <v>32169.375</v>
      </c>
      <c r="U44" s="95">
        <f t="shared" si="20"/>
        <v>33366.375</v>
      </c>
      <c r="V44" s="95">
        <f t="shared" si="20"/>
        <v>34413.75</v>
      </c>
      <c r="W44" s="95">
        <f t="shared" si="20"/>
        <v>35461.125</v>
      </c>
      <c r="X44" s="95">
        <f t="shared" si="20"/>
        <v>36508.5</v>
      </c>
      <c r="Y44" s="95">
        <f t="shared" si="20"/>
        <v>37518.46875</v>
      </c>
      <c r="Z44" s="95">
        <f t="shared" si="20"/>
        <v>38565.84375</v>
      </c>
    </row>
    <row r="45" spans="1:26" ht="15.75" customHeight="1">
      <c r="A45" s="71" t="s">
        <v>33</v>
      </c>
      <c r="B45" s="99">
        <v>0.015</v>
      </c>
      <c r="C45" s="95">
        <f aca="true" t="shared" si="21" ref="C45:Z45">C20*$B$45</f>
        <v>4853.4609375</v>
      </c>
      <c r="D45" s="95">
        <f t="shared" si="21"/>
        <v>6480.6328125</v>
      </c>
      <c r="E45" s="95">
        <f t="shared" si="21"/>
        <v>7939.4765625</v>
      </c>
      <c r="F45" s="95">
        <f t="shared" si="21"/>
        <v>9286.1015625</v>
      </c>
      <c r="G45" s="95">
        <f t="shared" si="21"/>
        <v>10632.7265625</v>
      </c>
      <c r="H45" s="95">
        <f t="shared" si="21"/>
        <v>11839.078125</v>
      </c>
      <c r="I45" s="95">
        <f t="shared" si="21"/>
        <v>13017.375</v>
      </c>
      <c r="J45" s="95">
        <f t="shared" si="21"/>
        <v>14223.7265625</v>
      </c>
      <c r="K45" s="95">
        <f t="shared" si="21"/>
        <v>15289.8046875</v>
      </c>
      <c r="L45" s="121">
        <f t="shared" si="21"/>
        <v>16355.8828125</v>
      </c>
      <c r="M45" s="95">
        <f t="shared" si="21"/>
        <v>17393.90625</v>
      </c>
      <c r="N45" s="95">
        <f t="shared" si="21"/>
        <v>18459.984375</v>
      </c>
      <c r="O45" s="95">
        <f t="shared" si="21"/>
        <v>19526.0625</v>
      </c>
      <c r="P45" s="111">
        <f t="shared" si="21"/>
        <v>20451.8671875</v>
      </c>
      <c r="Q45" s="95">
        <f t="shared" si="21"/>
        <v>21349.6171875</v>
      </c>
      <c r="R45" s="95">
        <f t="shared" si="21"/>
        <v>22275.421875</v>
      </c>
      <c r="S45" s="95">
        <f t="shared" si="21"/>
        <v>23201.2265625</v>
      </c>
      <c r="T45" s="95">
        <f t="shared" si="21"/>
        <v>24127.03125</v>
      </c>
      <c r="U45" s="95">
        <f t="shared" si="21"/>
        <v>25024.78125</v>
      </c>
      <c r="V45" s="95">
        <f t="shared" si="21"/>
        <v>25810.3125</v>
      </c>
      <c r="W45" s="95">
        <f t="shared" si="21"/>
        <v>26595.84375</v>
      </c>
      <c r="X45" s="95">
        <f t="shared" si="21"/>
        <v>27381.375</v>
      </c>
      <c r="Y45" s="95">
        <f t="shared" si="21"/>
        <v>28138.8515625</v>
      </c>
      <c r="Z45" s="95">
        <f t="shared" si="21"/>
        <v>28924.3828125</v>
      </c>
    </row>
    <row r="46" spans="1:26" ht="15.75" customHeight="1">
      <c r="A46" s="71" t="s">
        <v>34</v>
      </c>
      <c r="B46" s="99"/>
      <c r="C46" s="95">
        <v>25000</v>
      </c>
      <c r="D46" s="95">
        <v>25000</v>
      </c>
      <c r="E46" s="95">
        <v>25000</v>
      </c>
      <c r="F46" s="95">
        <v>25000</v>
      </c>
      <c r="G46" s="95">
        <v>25000</v>
      </c>
      <c r="H46" s="95">
        <v>25000</v>
      </c>
      <c r="I46" s="95">
        <v>25000</v>
      </c>
      <c r="J46" s="95">
        <v>25000</v>
      </c>
      <c r="K46" s="95">
        <v>25000</v>
      </c>
      <c r="L46" s="121">
        <v>25000</v>
      </c>
      <c r="M46" s="95">
        <v>25000</v>
      </c>
      <c r="N46" s="95">
        <v>25000</v>
      </c>
      <c r="O46" s="95">
        <v>25000</v>
      </c>
      <c r="P46" s="111">
        <v>25000</v>
      </c>
      <c r="Q46" s="95">
        <v>25000</v>
      </c>
      <c r="R46" s="95">
        <v>25000</v>
      </c>
      <c r="S46" s="95">
        <v>25000</v>
      </c>
      <c r="T46" s="95">
        <v>25000</v>
      </c>
      <c r="U46" s="95">
        <v>25000</v>
      </c>
      <c r="V46" s="95">
        <v>25000</v>
      </c>
      <c r="W46" s="95">
        <v>25000</v>
      </c>
      <c r="X46" s="95">
        <v>25000</v>
      </c>
      <c r="Y46" s="95">
        <v>25000</v>
      </c>
      <c r="Z46" s="95">
        <v>25000</v>
      </c>
    </row>
    <row r="47" spans="1:26" ht="15.75" customHeight="1">
      <c r="A47" s="71" t="s">
        <v>35</v>
      </c>
      <c r="B47" s="99"/>
      <c r="C47" s="95"/>
      <c r="D47" s="95"/>
      <c r="E47" s="95"/>
      <c r="F47" s="95">
        <v>12000</v>
      </c>
      <c r="G47" s="95"/>
      <c r="H47" s="95"/>
      <c r="I47" s="95">
        <v>12000</v>
      </c>
      <c r="J47" s="95"/>
      <c r="K47" s="95"/>
      <c r="L47" s="121">
        <v>12000</v>
      </c>
      <c r="M47" s="95"/>
      <c r="N47" s="95"/>
      <c r="O47" s="95">
        <v>12000</v>
      </c>
      <c r="P47" s="111"/>
      <c r="Q47" s="95"/>
      <c r="R47" s="95">
        <v>12000</v>
      </c>
      <c r="S47" s="95"/>
      <c r="T47" s="95"/>
      <c r="U47" s="95">
        <v>12000</v>
      </c>
      <c r="V47" s="95"/>
      <c r="W47" s="95"/>
      <c r="X47" s="95">
        <v>12000</v>
      </c>
      <c r="Y47" s="95"/>
      <c r="Z47" s="95"/>
    </row>
    <row r="48" spans="1:26" ht="15.75" customHeight="1">
      <c r="A48" s="71" t="s">
        <v>36</v>
      </c>
      <c r="B48" s="99">
        <v>0.05</v>
      </c>
      <c r="C48" s="95"/>
      <c r="D48" s="95"/>
      <c r="E48" s="95"/>
      <c r="F48" s="95">
        <f>IF(F20*$B$48&gt;15000,F20*$B$48,15000)</f>
        <v>30953.671875</v>
      </c>
      <c r="G48" s="95">
        <f>IF(G20*$B$48&gt;15000,G20*$B$48,15000)</f>
        <v>35442.421875</v>
      </c>
      <c r="H48" s="95">
        <v>30000</v>
      </c>
      <c r="I48" s="95">
        <v>30000</v>
      </c>
      <c r="J48" s="95">
        <v>30000</v>
      </c>
      <c r="K48" s="95">
        <v>30000</v>
      </c>
      <c r="L48" s="123">
        <v>30000</v>
      </c>
      <c r="M48" s="95">
        <v>30000</v>
      </c>
      <c r="N48" s="95">
        <v>30000</v>
      </c>
      <c r="O48" s="95">
        <v>30000</v>
      </c>
      <c r="P48" s="111">
        <v>30000</v>
      </c>
      <c r="Q48" s="95">
        <v>30000</v>
      </c>
      <c r="R48" s="95">
        <v>30000</v>
      </c>
      <c r="S48" s="95">
        <v>30000</v>
      </c>
      <c r="T48" s="95">
        <v>30000</v>
      </c>
      <c r="U48" s="95">
        <v>30000</v>
      </c>
      <c r="V48" s="95">
        <v>30000</v>
      </c>
      <c r="W48" s="95">
        <v>30000</v>
      </c>
      <c r="X48" s="95">
        <v>30000</v>
      </c>
      <c r="Y48" s="95">
        <v>30000</v>
      </c>
      <c r="Z48" s="95">
        <v>30000</v>
      </c>
    </row>
    <row r="49" spans="1:26" ht="15.75" customHeight="1">
      <c r="A49" s="86" t="s">
        <v>37</v>
      </c>
      <c r="B49" s="92"/>
      <c r="C49" s="93">
        <f aca="true" t="shared" si="22" ref="C49:Z49">C20-C23</f>
        <v>-61831.702500000014</v>
      </c>
      <c r="D49" s="93">
        <f t="shared" si="22"/>
        <v>-10849.267500000016</v>
      </c>
      <c r="E49" s="93">
        <f t="shared" si="22"/>
        <v>34859.1225</v>
      </c>
      <c r="F49" s="93">
        <f t="shared" si="22"/>
        <v>29097.810624999925</v>
      </c>
      <c r="G49" s="93">
        <f t="shared" si="22"/>
        <v>83801.42062500003</v>
      </c>
      <c r="H49" s="93">
        <f t="shared" si="22"/>
        <v>107041.16500000004</v>
      </c>
      <c r="I49" s="93">
        <f t="shared" si="22"/>
        <v>146959.47999999998</v>
      </c>
      <c r="J49" s="93">
        <f t="shared" si="22"/>
        <v>201756.8025</v>
      </c>
      <c r="K49" s="93">
        <f t="shared" si="22"/>
        <v>235159.08750000002</v>
      </c>
      <c r="L49" s="117">
        <f t="shared" si="22"/>
        <v>251561.37250000006</v>
      </c>
      <c r="M49" s="93">
        <f t="shared" si="22"/>
        <v>301084.65</v>
      </c>
      <c r="N49" s="93">
        <f t="shared" si="22"/>
        <v>334486.93500000006</v>
      </c>
      <c r="O49" s="93">
        <f t="shared" si="22"/>
        <v>350889.22</v>
      </c>
      <c r="P49" s="110">
        <f t="shared" si="22"/>
        <v>376896.4675</v>
      </c>
      <c r="Q49" s="93">
        <f t="shared" si="22"/>
        <v>425024.7075</v>
      </c>
      <c r="R49" s="93">
        <f t="shared" si="22"/>
        <v>437031.9550000001</v>
      </c>
      <c r="S49" s="93">
        <f t="shared" si="22"/>
        <v>483039.20250000013</v>
      </c>
      <c r="T49" s="93">
        <f t="shared" si="22"/>
        <v>512046.44999999995</v>
      </c>
      <c r="U49" s="93">
        <f t="shared" si="22"/>
        <v>523174.68999999994</v>
      </c>
      <c r="V49" s="93">
        <f t="shared" si="22"/>
        <v>564786.8999999999</v>
      </c>
      <c r="W49" s="93">
        <f t="shared" si="22"/>
        <v>589399.1099999999</v>
      </c>
      <c r="X49" s="93">
        <f t="shared" si="22"/>
        <v>597011.3200000001</v>
      </c>
      <c r="Y49" s="93">
        <f t="shared" si="22"/>
        <v>637744.5225</v>
      </c>
      <c r="Z49" s="93">
        <f t="shared" si="22"/>
        <v>662356.7324999999</v>
      </c>
    </row>
    <row r="50" spans="1:26" ht="15.75" customHeight="1">
      <c r="A50" s="71" t="s">
        <v>38</v>
      </c>
      <c r="B50" s="72"/>
      <c r="C50" s="101">
        <f aca="true" t="shared" si="23" ref="C50:Z50">C49/C20</f>
        <v>-0.19109570457936753</v>
      </c>
      <c r="D50" s="101">
        <f t="shared" si="23"/>
        <v>-0.025111592834901143</v>
      </c>
      <c r="E50" s="101">
        <f t="shared" si="23"/>
        <v>0.06585910713178705</v>
      </c>
      <c r="F50" s="101">
        <f t="shared" si="23"/>
        <v>0.04700219531709423</v>
      </c>
      <c r="G50" s="101">
        <f t="shared" si="23"/>
        <v>0.1182219162682432</v>
      </c>
      <c r="H50" s="101">
        <f t="shared" si="23"/>
        <v>0.13562014356586574</v>
      </c>
      <c r="I50" s="101">
        <f t="shared" si="23"/>
        <v>0.16934229827442165</v>
      </c>
      <c r="J50" s="101">
        <f t="shared" si="23"/>
        <v>0.21276787234358083</v>
      </c>
      <c r="K50" s="101">
        <f t="shared" si="23"/>
        <v>0.23070185555632203</v>
      </c>
      <c r="L50" s="124">
        <f t="shared" si="23"/>
        <v>0.23070724037079554</v>
      </c>
      <c r="M50" s="101">
        <f t="shared" si="23"/>
        <v>0.2596466650497211</v>
      </c>
      <c r="N50" s="101">
        <f t="shared" si="23"/>
        <v>0.2717935141805883</v>
      </c>
      <c r="O50" s="101">
        <f t="shared" si="23"/>
        <v>0.26955451463908814</v>
      </c>
      <c r="P50" s="113">
        <f t="shared" si="23"/>
        <v>0.2764269374854604</v>
      </c>
      <c r="Q50" s="101">
        <f t="shared" si="23"/>
        <v>0.29861756098524894</v>
      </c>
      <c r="R50" s="101">
        <f t="shared" si="23"/>
        <v>0.29429203908175144</v>
      </c>
      <c r="S50" s="101">
        <f t="shared" si="23"/>
        <v>0.31229331854424464</v>
      </c>
      <c r="T50" s="101">
        <f t="shared" si="23"/>
        <v>0.3183440461619164</v>
      </c>
      <c r="U50" s="101">
        <f t="shared" si="23"/>
        <v>0.3135939639832016</v>
      </c>
      <c r="V50" s="101">
        <f t="shared" si="23"/>
        <v>0.3282332788492971</v>
      </c>
      <c r="W50" s="101">
        <f t="shared" si="23"/>
        <v>0.3324198597760223</v>
      </c>
      <c r="X50" s="101">
        <f t="shared" si="23"/>
        <v>0.32705332730733944</v>
      </c>
      <c r="Y50" s="101">
        <f t="shared" si="23"/>
        <v>0.3399629802322356</v>
      </c>
      <c r="Z50" s="101">
        <f t="shared" si="23"/>
        <v>0.3434939667305995</v>
      </c>
    </row>
    <row r="51" spans="1:26" ht="15.75" customHeight="1">
      <c r="A51" s="71" t="s">
        <v>39</v>
      </c>
      <c r="B51" s="72"/>
      <c r="C51" s="95">
        <f>C49</f>
        <v>-61831.702500000014</v>
      </c>
      <c r="D51" s="102">
        <f aca="true" t="shared" si="24" ref="D51:Z51">C51+D49</f>
        <v>-72680.97000000003</v>
      </c>
      <c r="E51" s="102">
        <f t="shared" si="24"/>
        <v>-37821.84750000003</v>
      </c>
      <c r="F51" s="102">
        <f t="shared" si="24"/>
        <v>-8724.036875000107</v>
      </c>
      <c r="G51" s="102">
        <f t="shared" si="24"/>
        <v>75077.38374999992</v>
      </c>
      <c r="H51" s="102">
        <f t="shared" si="24"/>
        <v>182118.54874999996</v>
      </c>
      <c r="I51" s="102">
        <f t="shared" si="24"/>
        <v>329078.02874999994</v>
      </c>
      <c r="J51" s="102">
        <f t="shared" si="24"/>
        <v>530834.8312499999</v>
      </c>
      <c r="K51" s="102">
        <f t="shared" si="24"/>
        <v>765993.91875</v>
      </c>
      <c r="L51" s="125">
        <f t="shared" si="24"/>
        <v>1017555.29125</v>
      </c>
      <c r="M51" s="102">
        <f t="shared" si="24"/>
        <v>1318639.9412500001</v>
      </c>
      <c r="N51" s="102">
        <f t="shared" si="24"/>
        <v>1653126.8762500002</v>
      </c>
      <c r="O51" s="102">
        <f t="shared" si="24"/>
        <v>2004016.0962500002</v>
      </c>
      <c r="P51" s="114">
        <f t="shared" si="24"/>
        <v>2380912.56375</v>
      </c>
      <c r="Q51" s="102">
        <f t="shared" si="24"/>
        <v>2805937.27125</v>
      </c>
      <c r="R51" s="102">
        <f t="shared" si="24"/>
        <v>3242969.2262500003</v>
      </c>
      <c r="S51" s="102">
        <f t="shared" si="24"/>
        <v>3726008.4287500004</v>
      </c>
      <c r="T51" s="102">
        <f t="shared" si="24"/>
        <v>4238054.87875</v>
      </c>
      <c r="U51" s="102">
        <f t="shared" si="24"/>
        <v>4761229.56875</v>
      </c>
      <c r="V51" s="102">
        <f t="shared" si="24"/>
        <v>5326016.46875</v>
      </c>
      <c r="W51" s="102">
        <f t="shared" si="24"/>
        <v>5915415.578749999</v>
      </c>
      <c r="X51" s="102">
        <f t="shared" si="24"/>
        <v>6512426.89875</v>
      </c>
      <c r="Y51" s="102">
        <f t="shared" si="24"/>
        <v>7150171.42125</v>
      </c>
      <c r="Z51" s="102">
        <f t="shared" si="24"/>
        <v>7812528.15375</v>
      </c>
    </row>
    <row r="52" spans="1:26" ht="15.75" customHeight="1">
      <c r="A52" s="71" t="s">
        <v>40</v>
      </c>
      <c r="B52" s="72"/>
      <c r="C52" s="95">
        <f aca="true" t="shared" si="25" ref="C52:Z52">-$B$5+C51</f>
        <v>-2261831.7025</v>
      </c>
      <c r="D52" s="95">
        <f t="shared" si="25"/>
        <v>-2272680.97</v>
      </c>
      <c r="E52" s="95">
        <f t="shared" si="25"/>
        <v>-2237821.8475</v>
      </c>
      <c r="F52" s="95">
        <f t="shared" si="25"/>
        <v>-2208724.036875</v>
      </c>
      <c r="G52" s="95">
        <f t="shared" si="25"/>
        <v>-2124922.61625</v>
      </c>
      <c r="H52" s="95">
        <f t="shared" si="25"/>
        <v>-2017881.45125</v>
      </c>
      <c r="I52" s="95">
        <f t="shared" si="25"/>
        <v>-1870921.97125</v>
      </c>
      <c r="J52" s="95">
        <f t="shared" si="25"/>
        <v>-1669165.1687500002</v>
      </c>
      <c r="K52" s="95">
        <f t="shared" si="25"/>
        <v>-1434006.08125</v>
      </c>
      <c r="L52" s="126">
        <f t="shared" si="25"/>
        <v>-1182444.70875</v>
      </c>
      <c r="M52" s="95">
        <f t="shared" si="25"/>
        <v>-881360.0587499999</v>
      </c>
      <c r="N52" s="95">
        <f t="shared" si="25"/>
        <v>-546873.1237499998</v>
      </c>
      <c r="O52" s="95">
        <f t="shared" si="25"/>
        <v>-195983.90374999982</v>
      </c>
      <c r="P52" s="111">
        <f t="shared" si="25"/>
        <v>180912.5637500002</v>
      </c>
      <c r="Q52" s="95">
        <f t="shared" si="25"/>
        <v>605937.2712500002</v>
      </c>
      <c r="R52" s="95">
        <f t="shared" si="25"/>
        <v>1042969.2262500003</v>
      </c>
      <c r="S52" s="95">
        <f t="shared" si="25"/>
        <v>1526008.4287500004</v>
      </c>
      <c r="T52" s="95">
        <f t="shared" si="25"/>
        <v>2038054.8787500001</v>
      </c>
      <c r="U52" s="95">
        <f t="shared" si="25"/>
        <v>2561229.5687499996</v>
      </c>
      <c r="V52" s="95">
        <f t="shared" si="25"/>
        <v>3126016.46875</v>
      </c>
      <c r="W52" s="95">
        <f t="shared" si="25"/>
        <v>3715415.5787499994</v>
      </c>
      <c r="X52" s="95">
        <f t="shared" si="25"/>
        <v>4312426.89875</v>
      </c>
      <c r="Y52" s="95">
        <f t="shared" si="25"/>
        <v>4950171.42125</v>
      </c>
      <c r="Z52" s="95">
        <f t="shared" si="25"/>
        <v>5612528.15375</v>
      </c>
    </row>
    <row r="53" spans="1:26" ht="15.75" customHeight="1">
      <c r="A53" s="71" t="s">
        <v>41</v>
      </c>
      <c r="B53" s="103">
        <f>Z52</f>
        <v>5612528.15375</v>
      </c>
      <c r="C53" s="104"/>
      <c r="D53" s="72"/>
      <c r="E53" s="72"/>
      <c r="F53" s="72"/>
      <c r="G53" s="72"/>
      <c r="H53" s="72"/>
      <c r="I53" s="72"/>
      <c r="J53" s="72"/>
      <c r="K53" s="72"/>
      <c r="L53" s="72"/>
      <c r="M53" s="104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71" t="s">
        <v>42</v>
      </c>
      <c r="B54" s="105">
        <f>Z52/B5</f>
        <v>2.5511491607954544</v>
      </c>
      <c r="C54" s="104"/>
      <c r="D54" s="72"/>
      <c r="E54" s="72"/>
      <c r="F54" s="72"/>
      <c r="G54" s="72"/>
      <c r="H54" s="72"/>
      <c r="I54" s="72"/>
      <c r="J54" s="72"/>
      <c r="K54" s="72"/>
      <c r="L54" s="72"/>
      <c r="M54" s="104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6" spans="1:6" ht="15" customHeight="1">
      <c r="A56" s="115"/>
      <c r="B56" s="128" t="s">
        <v>87</v>
      </c>
      <c r="C56" s="129"/>
      <c r="D56" s="129"/>
      <c r="E56" s="129"/>
      <c r="F56" s="129"/>
    </row>
  </sheetData>
  <sheetProtection selectLockedCells="1" selectUnlockedCells="1"/>
  <mergeCells count="2">
    <mergeCell ref="C7:D14"/>
    <mergeCell ref="B56:F56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46.7109375" style="0" customWidth="1"/>
    <col min="2" max="2" width="13.421875" style="0" customWidth="1"/>
    <col min="3" max="3" width="7.7109375" style="0" customWidth="1"/>
    <col min="4" max="4" width="8.7109375" style="0" customWidth="1"/>
    <col min="5" max="13" width="7.7109375" style="0" customWidth="1"/>
    <col min="14" max="14" width="8.140625" style="0" customWidth="1"/>
    <col min="15" max="26" width="7.7109375" style="0" customWidth="1"/>
  </cols>
  <sheetData>
    <row r="1" spans="1:14" ht="13.5" customHeight="1">
      <c r="A1" s="1"/>
      <c r="B1" s="2"/>
      <c r="D1" s="2"/>
      <c r="N1" s="2"/>
    </row>
    <row r="2" spans="1:14" ht="13.5" customHeight="1">
      <c r="A2" s="1"/>
      <c r="B2" s="130" t="s">
        <v>55</v>
      </c>
      <c r="C2" s="130"/>
      <c r="D2" s="2"/>
      <c r="N2" s="2"/>
    </row>
    <row r="3" spans="1:25" ht="13.5" customHeight="1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5">
        <v>12</v>
      </c>
      <c r="N3" s="6">
        <v>1</v>
      </c>
      <c r="O3" s="4">
        <v>2</v>
      </c>
      <c r="P3" s="4">
        <v>3</v>
      </c>
      <c r="Q3" s="4">
        <v>4</v>
      </c>
      <c r="R3" s="4">
        <v>5</v>
      </c>
      <c r="S3" s="4">
        <v>6</v>
      </c>
      <c r="T3" s="4">
        <v>7</v>
      </c>
      <c r="U3" s="4">
        <v>8</v>
      </c>
      <c r="V3" s="4">
        <v>9</v>
      </c>
      <c r="W3" s="4">
        <v>10</v>
      </c>
      <c r="X3" s="4">
        <v>11</v>
      </c>
      <c r="Y3" s="7">
        <v>12</v>
      </c>
    </row>
    <row r="4" spans="1:25" ht="13.5" customHeight="1">
      <c r="A4" s="8" t="s">
        <v>56</v>
      </c>
      <c r="B4" s="9"/>
      <c r="C4" s="9"/>
      <c r="D4" s="10">
        <v>1000</v>
      </c>
      <c r="E4" s="10">
        <v>1000</v>
      </c>
      <c r="F4" s="10">
        <v>1000</v>
      </c>
      <c r="G4" s="10">
        <v>1000</v>
      </c>
      <c r="H4" s="10">
        <v>1000</v>
      </c>
      <c r="I4" s="10">
        <v>1000</v>
      </c>
      <c r="J4" s="10">
        <v>1000</v>
      </c>
      <c r="K4" s="10">
        <v>1000</v>
      </c>
      <c r="L4" s="10">
        <v>1000</v>
      </c>
      <c r="M4" s="10">
        <v>1000</v>
      </c>
      <c r="N4" s="10">
        <v>1000</v>
      </c>
      <c r="O4" s="10">
        <v>1000</v>
      </c>
      <c r="P4" s="10">
        <v>1000</v>
      </c>
      <c r="Q4" s="10">
        <v>1000</v>
      </c>
      <c r="R4" s="10">
        <v>1000</v>
      </c>
      <c r="S4" s="10">
        <v>1000</v>
      </c>
      <c r="T4" s="10">
        <v>1000</v>
      </c>
      <c r="U4" s="10">
        <v>1000</v>
      </c>
      <c r="V4" s="10">
        <v>1000</v>
      </c>
      <c r="W4" s="10">
        <v>1000</v>
      </c>
      <c r="X4" s="10">
        <v>1000</v>
      </c>
      <c r="Y4" s="10">
        <v>1000</v>
      </c>
    </row>
    <row r="5" spans="1:25" ht="18.7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5" ht="13.5" customHeight="1">
      <c r="A6" s="8" t="s">
        <v>57</v>
      </c>
      <c r="B6" s="9"/>
      <c r="C6" s="9"/>
      <c r="D6" s="9">
        <f aca="true" t="shared" si="0" ref="D6:Y6">D4*0.9</f>
        <v>900</v>
      </c>
      <c r="E6" s="9">
        <f t="shared" si="0"/>
        <v>900</v>
      </c>
      <c r="F6" s="9">
        <f t="shared" si="0"/>
        <v>900</v>
      </c>
      <c r="G6" s="9">
        <f t="shared" si="0"/>
        <v>900</v>
      </c>
      <c r="H6" s="9">
        <f t="shared" si="0"/>
        <v>900</v>
      </c>
      <c r="I6" s="9">
        <f t="shared" si="0"/>
        <v>900</v>
      </c>
      <c r="J6" s="9">
        <f t="shared" si="0"/>
        <v>900</v>
      </c>
      <c r="K6" s="9">
        <f t="shared" si="0"/>
        <v>900</v>
      </c>
      <c r="L6" s="9">
        <f t="shared" si="0"/>
        <v>900</v>
      </c>
      <c r="M6" s="15">
        <f t="shared" si="0"/>
        <v>900</v>
      </c>
      <c r="N6" s="16">
        <f t="shared" si="0"/>
        <v>900</v>
      </c>
      <c r="O6" s="16">
        <f t="shared" si="0"/>
        <v>900</v>
      </c>
      <c r="P6" s="16">
        <f t="shared" si="0"/>
        <v>900</v>
      </c>
      <c r="Q6" s="16">
        <f t="shared" si="0"/>
        <v>900</v>
      </c>
      <c r="R6" s="16">
        <f t="shared" si="0"/>
        <v>900</v>
      </c>
      <c r="S6" s="16">
        <f t="shared" si="0"/>
        <v>900</v>
      </c>
      <c r="T6" s="16">
        <f t="shared" si="0"/>
        <v>900</v>
      </c>
      <c r="U6" s="16">
        <f t="shared" si="0"/>
        <v>900</v>
      </c>
      <c r="V6" s="16">
        <f t="shared" si="0"/>
        <v>900</v>
      </c>
      <c r="W6" s="16">
        <f t="shared" si="0"/>
        <v>900</v>
      </c>
      <c r="X6" s="16">
        <f t="shared" si="0"/>
        <v>900</v>
      </c>
      <c r="Y6" s="16">
        <f t="shared" si="0"/>
        <v>900</v>
      </c>
    </row>
    <row r="7" spans="1:25" ht="13.5" customHeight="1">
      <c r="A7" s="8" t="s">
        <v>58</v>
      </c>
      <c r="B7" s="17"/>
      <c r="C7" s="17"/>
      <c r="D7" s="17">
        <v>200</v>
      </c>
      <c r="E7" s="17">
        <v>350</v>
      </c>
      <c r="F7" s="17">
        <v>400</v>
      </c>
      <c r="G7" s="17">
        <v>420</v>
      </c>
      <c r="H7" s="17">
        <v>500</v>
      </c>
      <c r="I7" s="17">
        <v>600</v>
      </c>
      <c r="J7" s="17">
        <v>670</v>
      </c>
      <c r="K7" s="17">
        <v>720</v>
      </c>
      <c r="L7" s="17">
        <v>770</v>
      </c>
      <c r="M7" s="17">
        <v>820</v>
      </c>
      <c r="N7" s="17">
        <v>860</v>
      </c>
      <c r="O7" s="17">
        <v>860</v>
      </c>
      <c r="P7" s="17">
        <v>860</v>
      </c>
      <c r="Q7" s="17">
        <v>860</v>
      </c>
      <c r="R7" s="17">
        <v>860</v>
      </c>
      <c r="S7" s="17">
        <v>860</v>
      </c>
      <c r="T7" s="17">
        <v>860</v>
      </c>
      <c r="U7" s="17">
        <v>860</v>
      </c>
      <c r="V7" s="17">
        <v>860</v>
      </c>
      <c r="W7" s="17">
        <v>860</v>
      </c>
      <c r="X7" s="17">
        <v>860</v>
      </c>
      <c r="Y7" s="17">
        <v>860</v>
      </c>
    </row>
    <row r="8" spans="1:25" ht="13.5" customHeight="1">
      <c r="A8" s="8" t="s">
        <v>59</v>
      </c>
      <c r="B8" s="17"/>
      <c r="C8" s="17"/>
      <c r="D8" s="18">
        <f aca="true" t="shared" si="1" ref="D8:Y8">D7/30</f>
        <v>6.666666666666667</v>
      </c>
      <c r="E8" s="18">
        <f t="shared" si="1"/>
        <v>11.666666666666666</v>
      </c>
      <c r="F8" s="18">
        <f t="shared" si="1"/>
        <v>13.333333333333334</v>
      </c>
      <c r="G8" s="18">
        <f t="shared" si="1"/>
        <v>14</v>
      </c>
      <c r="H8" s="18">
        <f t="shared" si="1"/>
        <v>16.666666666666668</v>
      </c>
      <c r="I8" s="18">
        <f t="shared" si="1"/>
        <v>20</v>
      </c>
      <c r="J8" s="18">
        <f t="shared" si="1"/>
        <v>22.333333333333332</v>
      </c>
      <c r="K8" s="18">
        <f t="shared" si="1"/>
        <v>24</v>
      </c>
      <c r="L8" s="18">
        <f t="shared" si="1"/>
        <v>25.666666666666668</v>
      </c>
      <c r="M8" s="18">
        <f t="shared" si="1"/>
        <v>27.333333333333332</v>
      </c>
      <c r="N8" s="18">
        <f t="shared" si="1"/>
        <v>28.666666666666668</v>
      </c>
      <c r="O8" s="18">
        <f t="shared" si="1"/>
        <v>28.666666666666668</v>
      </c>
      <c r="P8" s="18">
        <f t="shared" si="1"/>
        <v>28.666666666666668</v>
      </c>
      <c r="Q8" s="18">
        <f t="shared" si="1"/>
        <v>28.666666666666668</v>
      </c>
      <c r="R8" s="18">
        <f t="shared" si="1"/>
        <v>28.666666666666668</v>
      </c>
      <c r="S8" s="18">
        <f t="shared" si="1"/>
        <v>28.666666666666668</v>
      </c>
      <c r="T8" s="18">
        <f t="shared" si="1"/>
        <v>28.666666666666668</v>
      </c>
      <c r="U8" s="18">
        <f t="shared" si="1"/>
        <v>28.666666666666668</v>
      </c>
      <c r="V8" s="18">
        <f t="shared" si="1"/>
        <v>28.666666666666668</v>
      </c>
      <c r="W8" s="18">
        <f t="shared" si="1"/>
        <v>28.666666666666668</v>
      </c>
      <c r="X8" s="18">
        <f t="shared" si="1"/>
        <v>28.666666666666668</v>
      </c>
      <c r="Y8" s="18">
        <f t="shared" si="1"/>
        <v>28.666666666666668</v>
      </c>
    </row>
    <row r="9" spans="1:25" ht="13.5" customHeight="1">
      <c r="A9" s="8" t="s">
        <v>60</v>
      </c>
      <c r="B9" s="19"/>
      <c r="C9" s="19"/>
      <c r="D9" s="19">
        <v>2</v>
      </c>
      <c r="E9" s="19">
        <v>2</v>
      </c>
      <c r="F9" s="19">
        <v>2</v>
      </c>
      <c r="G9" s="19">
        <v>2</v>
      </c>
      <c r="H9" s="19">
        <v>3</v>
      </c>
      <c r="I9" s="19">
        <v>3</v>
      </c>
      <c r="J9" s="19">
        <v>3</v>
      </c>
      <c r="K9" s="19">
        <v>3</v>
      </c>
      <c r="L9" s="19">
        <v>3</v>
      </c>
      <c r="M9" s="20">
        <v>3</v>
      </c>
      <c r="N9" s="21">
        <v>4</v>
      </c>
      <c r="O9" s="22">
        <v>4</v>
      </c>
      <c r="P9" s="22">
        <v>4</v>
      </c>
      <c r="Q9" s="22">
        <v>4</v>
      </c>
      <c r="R9" s="22">
        <v>4</v>
      </c>
      <c r="S9" s="22">
        <v>4</v>
      </c>
      <c r="T9" s="22">
        <v>4</v>
      </c>
      <c r="U9" s="22">
        <v>4</v>
      </c>
      <c r="V9" s="22">
        <v>4</v>
      </c>
      <c r="W9" s="22">
        <v>4</v>
      </c>
      <c r="X9" s="22">
        <v>4</v>
      </c>
      <c r="Y9" s="23">
        <v>4</v>
      </c>
    </row>
    <row r="10" spans="1:25" ht="13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5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spans="1:25" ht="13.5" customHeight="1">
      <c r="A11" s="24" t="s">
        <v>61</v>
      </c>
      <c r="B11" s="25">
        <f aca="true" t="shared" si="2" ref="B11:Y11">SUM(B12:B13)</f>
        <v>0</v>
      </c>
      <c r="C11" s="25">
        <f t="shared" si="2"/>
        <v>0</v>
      </c>
      <c r="D11" s="25">
        <f t="shared" si="2"/>
        <v>198000</v>
      </c>
      <c r="E11" s="25">
        <f t="shared" si="2"/>
        <v>346500</v>
      </c>
      <c r="F11" s="25">
        <f t="shared" si="2"/>
        <v>396000</v>
      </c>
      <c r="G11" s="25">
        <f t="shared" si="2"/>
        <v>415800</v>
      </c>
      <c r="H11" s="25">
        <f t="shared" si="2"/>
        <v>495000</v>
      </c>
      <c r="I11" s="25">
        <f t="shared" si="2"/>
        <v>594000</v>
      </c>
      <c r="J11" s="25">
        <f t="shared" si="2"/>
        <v>663300</v>
      </c>
      <c r="K11" s="25">
        <f t="shared" si="2"/>
        <v>712800</v>
      </c>
      <c r="L11" s="25">
        <f t="shared" si="2"/>
        <v>762300</v>
      </c>
      <c r="M11" s="26">
        <f t="shared" si="2"/>
        <v>811800</v>
      </c>
      <c r="N11" s="27">
        <f t="shared" si="2"/>
        <v>851400</v>
      </c>
      <c r="O11" s="28">
        <f t="shared" si="2"/>
        <v>851400</v>
      </c>
      <c r="P11" s="28">
        <f t="shared" si="2"/>
        <v>851400</v>
      </c>
      <c r="Q11" s="28">
        <f t="shared" si="2"/>
        <v>851400</v>
      </c>
      <c r="R11" s="28">
        <f t="shared" si="2"/>
        <v>851400</v>
      </c>
      <c r="S11" s="28">
        <f t="shared" si="2"/>
        <v>851400</v>
      </c>
      <c r="T11" s="28">
        <f t="shared" si="2"/>
        <v>851400</v>
      </c>
      <c r="U11" s="28">
        <f t="shared" si="2"/>
        <v>851400</v>
      </c>
      <c r="V11" s="28">
        <f t="shared" si="2"/>
        <v>851400</v>
      </c>
      <c r="W11" s="28">
        <f t="shared" si="2"/>
        <v>851400</v>
      </c>
      <c r="X11" s="28">
        <f t="shared" si="2"/>
        <v>851400</v>
      </c>
      <c r="Y11" s="29">
        <f t="shared" si="2"/>
        <v>851400</v>
      </c>
    </row>
    <row r="12" spans="1:25" ht="13.5" customHeight="1">
      <c r="A12" s="30" t="s">
        <v>62</v>
      </c>
      <c r="B12" s="31"/>
      <c r="C12" s="31"/>
      <c r="D12" s="31">
        <f aca="true" t="shared" si="3" ref="D12:Y12">D6*D7</f>
        <v>180000</v>
      </c>
      <c r="E12" s="31">
        <f t="shared" si="3"/>
        <v>315000</v>
      </c>
      <c r="F12" s="31">
        <f t="shared" si="3"/>
        <v>360000</v>
      </c>
      <c r="G12" s="31">
        <f t="shared" si="3"/>
        <v>378000</v>
      </c>
      <c r="H12" s="31">
        <f t="shared" si="3"/>
        <v>450000</v>
      </c>
      <c r="I12" s="31">
        <f t="shared" si="3"/>
        <v>540000</v>
      </c>
      <c r="J12" s="31">
        <f t="shared" si="3"/>
        <v>603000</v>
      </c>
      <c r="K12" s="31">
        <f t="shared" si="3"/>
        <v>648000</v>
      </c>
      <c r="L12" s="31">
        <f t="shared" si="3"/>
        <v>693000</v>
      </c>
      <c r="M12" s="31">
        <f t="shared" si="3"/>
        <v>738000</v>
      </c>
      <c r="N12" s="31">
        <f t="shared" si="3"/>
        <v>774000</v>
      </c>
      <c r="O12" s="31">
        <f t="shared" si="3"/>
        <v>774000</v>
      </c>
      <c r="P12" s="31">
        <f t="shared" si="3"/>
        <v>774000</v>
      </c>
      <c r="Q12" s="31">
        <f t="shared" si="3"/>
        <v>774000</v>
      </c>
      <c r="R12" s="31">
        <f t="shared" si="3"/>
        <v>774000</v>
      </c>
      <c r="S12" s="31">
        <f t="shared" si="3"/>
        <v>774000</v>
      </c>
      <c r="T12" s="31">
        <f t="shared" si="3"/>
        <v>774000</v>
      </c>
      <c r="U12" s="31">
        <f t="shared" si="3"/>
        <v>774000</v>
      </c>
      <c r="V12" s="31">
        <f t="shared" si="3"/>
        <v>774000</v>
      </c>
      <c r="W12" s="31">
        <f t="shared" si="3"/>
        <v>774000</v>
      </c>
      <c r="X12" s="31">
        <f t="shared" si="3"/>
        <v>774000</v>
      </c>
      <c r="Y12" s="31">
        <f t="shared" si="3"/>
        <v>774000</v>
      </c>
    </row>
    <row r="13" spans="1:25" ht="13.5" customHeight="1">
      <c r="A13" s="32" t="s">
        <v>63</v>
      </c>
      <c r="B13" s="33"/>
      <c r="C13" s="33"/>
      <c r="D13" s="33">
        <f aca="true" t="shared" si="4" ref="D13:Y13">D12*0.1</f>
        <v>18000</v>
      </c>
      <c r="E13" s="33">
        <f t="shared" si="4"/>
        <v>31500</v>
      </c>
      <c r="F13" s="33">
        <f t="shared" si="4"/>
        <v>36000</v>
      </c>
      <c r="G13" s="33">
        <f t="shared" si="4"/>
        <v>37800</v>
      </c>
      <c r="H13" s="33">
        <f t="shared" si="4"/>
        <v>45000</v>
      </c>
      <c r="I13" s="33">
        <f t="shared" si="4"/>
        <v>54000</v>
      </c>
      <c r="J13" s="33">
        <f t="shared" si="4"/>
        <v>60300</v>
      </c>
      <c r="K13" s="33">
        <f t="shared" si="4"/>
        <v>64800</v>
      </c>
      <c r="L13" s="33">
        <f t="shared" si="4"/>
        <v>69300</v>
      </c>
      <c r="M13" s="34">
        <f t="shared" si="4"/>
        <v>73800</v>
      </c>
      <c r="N13" s="35">
        <f t="shared" si="4"/>
        <v>77400</v>
      </c>
      <c r="O13" s="35">
        <f t="shared" si="4"/>
        <v>77400</v>
      </c>
      <c r="P13" s="35">
        <f t="shared" si="4"/>
        <v>77400</v>
      </c>
      <c r="Q13" s="35">
        <f t="shared" si="4"/>
        <v>77400</v>
      </c>
      <c r="R13" s="35">
        <f t="shared" si="4"/>
        <v>77400</v>
      </c>
      <c r="S13" s="35">
        <f t="shared" si="4"/>
        <v>77400</v>
      </c>
      <c r="T13" s="35">
        <f t="shared" si="4"/>
        <v>77400</v>
      </c>
      <c r="U13" s="35">
        <f t="shared" si="4"/>
        <v>77400</v>
      </c>
      <c r="V13" s="35">
        <f t="shared" si="4"/>
        <v>77400</v>
      </c>
      <c r="W13" s="35">
        <f t="shared" si="4"/>
        <v>77400</v>
      </c>
      <c r="X13" s="35">
        <f t="shared" si="4"/>
        <v>77400</v>
      </c>
      <c r="Y13" s="35">
        <f t="shared" si="4"/>
        <v>77400</v>
      </c>
    </row>
    <row r="14" spans="1:25" ht="13.5" customHeight="1">
      <c r="A14" s="36" t="s">
        <v>64</v>
      </c>
      <c r="B14" s="37">
        <f aca="true" t="shared" si="5" ref="B14:Y14">B15+B17+B24</f>
        <v>1035000</v>
      </c>
      <c r="C14" s="37">
        <f t="shared" si="5"/>
        <v>35000</v>
      </c>
      <c r="D14" s="37">
        <f t="shared" si="5"/>
        <v>224600</v>
      </c>
      <c r="E14" s="37">
        <f t="shared" si="5"/>
        <v>298050</v>
      </c>
      <c r="F14" s="37">
        <f t="shared" si="5"/>
        <v>309200</v>
      </c>
      <c r="G14" s="37">
        <f t="shared" si="5"/>
        <v>317660</v>
      </c>
      <c r="H14" s="37">
        <f t="shared" si="5"/>
        <v>361500</v>
      </c>
      <c r="I14" s="37">
        <f t="shared" si="5"/>
        <v>413800</v>
      </c>
      <c r="J14" s="37">
        <f t="shared" si="5"/>
        <v>423410</v>
      </c>
      <c r="K14" s="37">
        <f t="shared" si="5"/>
        <v>454560</v>
      </c>
      <c r="L14" s="37">
        <f t="shared" si="5"/>
        <v>465710</v>
      </c>
      <c r="M14" s="38">
        <f t="shared" si="5"/>
        <v>486860</v>
      </c>
      <c r="N14" s="39">
        <f t="shared" si="5"/>
        <v>513780</v>
      </c>
      <c r="O14" s="37">
        <f t="shared" si="5"/>
        <v>503780</v>
      </c>
      <c r="P14" s="37">
        <f t="shared" si="5"/>
        <v>503780</v>
      </c>
      <c r="Q14" s="37">
        <f t="shared" si="5"/>
        <v>533780</v>
      </c>
      <c r="R14" s="37">
        <f t="shared" si="5"/>
        <v>503780</v>
      </c>
      <c r="S14" s="37">
        <f t="shared" si="5"/>
        <v>503780</v>
      </c>
      <c r="T14" s="37">
        <f t="shared" si="5"/>
        <v>513780</v>
      </c>
      <c r="U14" s="37">
        <f t="shared" si="5"/>
        <v>503780</v>
      </c>
      <c r="V14" s="37">
        <f t="shared" si="5"/>
        <v>503780</v>
      </c>
      <c r="W14" s="37">
        <f t="shared" si="5"/>
        <v>513780</v>
      </c>
      <c r="X14" s="37">
        <f t="shared" si="5"/>
        <v>503780</v>
      </c>
      <c r="Y14" s="40">
        <f t="shared" si="5"/>
        <v>503780</v>
      </c>
    </row>
    <row r="15" spans="1:26" ht="28.5" customHeight="1">
      <c r="A15" s="41" t="s">
        <v>65</v>
      </c>
      <c r="B15" s="42">
        <f aca="true" t="shared" si="6" ref="B15:Y15">SUM(B16)</f>
        <v>1000000</v>
      </c>
      <c r="C15" s="42">
        <f t="shared" si="6"/>
        <v>0</v>
      </c>
      <c r="D15" s="42">
        <f t="shared" si="6"/>
        <v>0</v>
      </c>
      <c r="E15" s="42">
        <f t="shared" si="6"/>
        <v>0</v>
      </c>
      <c r="F15" s="42">
        <f t="shared" si="6"/>
        <v>0</v>
      </c>
      <c r="G15" s="42">
        <f t="shared" si="6"/>
        <v>0</v>
      </c>
      <c r="H15" s="42">
        <f t="shared" si="6"/>
        <v>0</v>
      </c>
      <c r="I15" s="42">
        <f t="shared" si="6"/>
        <v>0</v>
      </c>
      <c r="J15" s="42">
        <f t="shared" si="6"/>
        <v>0</v>
      </c>
      <c r="K15" s="42">
        <f t="shared" si="6"/>
        <v>0</v>
      </c>
      <c r="L15" s="42">
        <f t="shared" si="6"/>
        <v>0</v>
      </c>
      <c r="M15" s="43">
        <f t="shared" si="6"/>
        <v>0</v>
      </c>
      <c r="N15" s="44">
        <f t="shared" si="6"/>
        <v>0</v>
      </c>
      <c r="O15" s="45">
        <f t="shared" si="6"/>
        <v>0</v>
      </c>
      <c r="P15" s="45">
        <f t="shared" si="6"/>
        <v>0</v>
      </c>
      <c r="Q15" s="45">
        <f t="shared" si="6"/>
        <v>0</v>
      </c>
      <c r="R15" s="45">
        <f t="shared" si="6"/>
        <v>0</v>
      </c>
      <c r="S15" s="45">
        <f t="shared" si="6"/>
        <v>0</v>
      </c>
      <c r="T15" s="45">
        <f t="shared" si="6"/>
        <v>0</v>
      </c>
      <c r="U15" s="45">
        <f t="shared" si="6"/>
        <v>0</v>
      </c>
      <c r="V15" s="45">
        <f t="shared" si="6"/>
        <v>0</v>
      </c>
      <c r="W15" s="45">
        <f t="shared" si="6"/>
        <v>0</v>
      </c>
      <c r="X15" s="45">
        <f t="shared" si="6"/>
        <v>0</v>
      </c>
      <c r="Y15" s="46">
        <f t="shared" si="6"/>
        <v>0</v>
      </c>
      <c r="Z15" s="47"/>
    </row>
    <row r="16" spans="1:25" ht="13.5" customHeight="1">
      <c r="A16" s="30" t="s">
        <v>66</v>
      </c>
      <c r="B16" s="31">
        <v>1000000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8"/>
      <c r="N16" s="49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50"/>
    </row>
    <row r="17" spans="1:25" ht="13.5" customHeight="1">
      <c r="A17" s="51" t="s">
        <v>67</v>
      </c>
      <c r="B17" s="42">
        <f aca="true" t="shared" si="7" ref="B17:Y17">SUM(B18:B23)</f>
        <v>35000</v>
      </c>
      <c r="C17" s="42">
        <f t="shared" si="7"/>
        <v>35000</v>
      </c>
      <c r="D17" s="42">
        <f t="shared" si="7"/>
        <v>65000</v>
      </c>
      <c r="E17" s="42">
        <f t="shared" si="7"/>
        <v>65000</v>
      </c>
      <c r="F17" s="42">
        <f t="shared" si="7"/>
        <v>65000</v>
      </c>
      <c r="G17" s="42">
        <f t="shared" si="7"/>
        <v>65000</v>
      </c>
      <c r="H17" s="42">
        <f t="shared" si="7"/>
        <v>65000</v>
      </c>
      <c r="I17" s="42">
        <f t="shared" si="7"/>
        <v>65000</v>
      </c>
      <c r="J17" s="42">
        <f t="shared" si="7"/>
        <v>65000</v>
      </c>
      <c r="K17" s="42">
        <f t="shared" si="7"/>
        <v>65000</v>
      </c>
      <c r="L17" s="42">
        <f t="shared" si="7"/>
        <v>65000</v>
      </c>
      <c r="M17" s="43">
        <f t="shared" si="7"/>
        <v>65000</v>
      </c>
      <c r="N17" s="44">
        <f t="shared" si="7"/>
        <v>65000</v>
      </c>
      <c r="O17" s="45">
        <f t="shared" si="7"/>
        <v>65000</v>
      </c>
      <c r="P17" s="45">
        <f t="shared" si="7"/>
        <v>65000</v>
      </c>
      <c r="Q17" s="45">
        <f t="shared" si="7"/>
        <v>65000</v>
      </c>
      <c r="R17" s="45">
        <f t="shared" si="7"/>
        <v>65000</v>
      </c>
      <c r="S17" s="45">
        <f t="shared" si="7"/>
        <v>65000</v>
      </c>
      <c r="T17" s="45">
        <f t="shared" si="7"/>
        <v>65000</v>
      </c>
      <c r="U17" s="45">
        <f t="shared" si="7"/>
        <v>65000</v>
      </c>
      <c r="V17" s="45">
        <f t="shared" si="7"/>
        <v>65000</v>
      </c>
      <c r="W17" s="45">
        <f t="shared" si="7"/>
        <v>65000</v>
      </c>
      <c r="X17" s="45">
        <f t="shared" si="7"/>
        <v>65000</v>
      </c>
      <c r="Y17" s="46">
        <f t="shared" si="7"/>
        <v>65000</v>
      </c>
    </row>
    <row r="18" spans="1:25" ht="13.5" customHeight="1">
      <c r="A18" s="52" t="s">
        <v>68</v>
      </c>
      <c r="B18" s="53">
        <v>30000</v>
      </c>
      <c r="C18" s="53">
        <v>30000</v>
      </c>
      <c r="D18" s="53">
        <v>30000</v>
      </c>
      <c r="E18" s="53">
        <v>30000</v>
      </c>
      <c r="F18" s="53">
        <v>30000</v>
      </c>
      <c r="G18" s="53">
        <v>30000</v>
      </c>
      <c r="H18" s="53">
        <v>30000</v>
      </c>
      <c r="I18" s="53">
        <v>30000</v>
      </c>
      <c r="J18" s="53">
        <v>30000</v>
      </c>
      <c r="K18" s="53">
        <v>30000</v>
      </c>
      <c r="L18" s="53">
        <v>30000</v>
      </c>
      <c r="M18" s="53">
        <v>30000</v>
      </c>
      <c r="N18" s="53">
        <v>30000</v>
      </c>
      <c r="O18" s="53">
        <v>30000</v>
      </c>
      <c r="P18" s="53">
        <v>30000</v>
      </c>
      <c r="Q18" s="53">
        <v>30000</v>
      </c>
      <c r="R18" s="53">
        <v>30000</v>
      </c>
      <c r="S18" s="53">
        <v>30000</v>
      </c>
      <c r="T18" s="53">
        <v>30000</v>
      </c>
      <c r="U18" s="53">
        <v>30000</v>
      </c>
      <c r="V18" s="53">
        <v>30000</v>
      </c>
      <c r="W18" s="53">
        <v>30000</v>
      </c>
      <c r="X18" s="53">
        <v>30000</v>
      </c>
      <c r="Y18" s="53">
        <v>30000</v>
      </c>
    </row>
    <row r="19" spans="1:25" ht="13.5" customHeight="1">
      <c r="A19" s="30" t="s">
        <v>69</v>
      </c>
      <c r="B19" s="31">
        <v>5000</v>
      </c>
      <c r="C19" s="31">
        <v>5000</v>
      </c>
      <c r="D19" s="31">
        <v>5000</v>
      </c>
      <c r="E19" s="31">
        <v>5000</v>
      </c>
      <c r="F19" s="31">
        <v>5000</v>
      </c>
      <c r="G19" s="31">
        <v>5000</v>
      </c>
      <c r="H19" s="31">
        <v>5000</v>
      </c>
      <c r="I19" s="31">
        <v>5000</v>
      </c>
      <c r="J19" s="31">
        <v>5000</v>
      </c>
      <c r="K19" s="31">
        <v>5000</v>
      </c>
      <c r="L19" s="31">
        <v>5000</v>
      </c>
      <c r="M19" s="31">
        <v>5000</v>
      </c>
      <c r="N19" s="31">
        <v>5000</v>
      </c>
      <c r="O19" s="31">
        <v>5000</v>
      </c>
      <c r="P19" s="31">
        <v>5000</v>
      </c>
      <c r="Q19" s="31">
        <v>5000</v>
      </c>
      <c r="R19" s="31">
        <v>5000</v>
      </c>
      <c r="S19" s="31">
        <v>5000</v>
      </c>
      <c r="T19" s="31">
        <v>5000</v>
      </c>
      <c r="U19" s="31">
        <v>5000</v>
      </c>
      <c r="V19" s="31">
        <v>5000</v>
      </c>
      <c r="W19" s="31">
        <v>5000</v>
      </c>
      <c r="X19" s="31">
        <v>5000</v>
      </c>
      <c r="Y19" s="31">
        <v>5000</v>
      </c>
    </row>
    <row r="20" spans="1:25" ht="13.5" customHeight="1">
      <c r="A20" s="30" t="s">
        <v>70</v>
      </c>
      <c r="B20" s="31">
        <v>0</v>
      </c>
      <c r="C20" s="31">
        <v>0</v>
      </c>
      <c r="D20" s="31">
        <v>2000</v>
      </c>
      <c r="E20" s="31">
        <v>2000</v>
      </c>
      <c r="F20" s="31">
        <v>2000</v>
      </c>
      <c r="G20" s="31">
        <v>2000</v>
      </c>
      <c r="H20" s="31">
        <v>2000</v>
      </c>
      <c r="I20" s="31">
        <v>2000</v>
      </c>
      <c r="J20" s="31">
        <v>2000</v>
      </c>
      <c r="K20" s="31">
        <v>2000</v>
      </c>
      <c r="L20" s="31">
        <v>2000</v>
      </c>
      <c r="M20" s="48">
        <v>2000</v>
      </c>
      <c r="N20" s="49">
        <v>2000</v>
      </c>
      <c r="O20" s="31">
        <v>2000</v>
      </c>
      <c r="P20" s="31">
        <v>2000</v>
      </c>
      <c r="Q20" s="31">
        <v>2000</v>
      </c>
      <c r="R20" s="31">
        <v>2000</v>
      </c>
      <c r="S20" s="31">
        <v>2000</v>
      </c>
      <c r="T20" s="31">
        <v>2000</v>
      </c>
      <c r="U20" s="31">
        <v>2000</v>
      </c>
      <c r="V20" s="31">
        <v>2000</v>
      </c>
      <c r="W20" s="31">
        <v>2000</v>
      </c>
      <c r="X20" s="31">
        <v>2000</v>
      </c>
      <c r="Y20" s="50">
        <v>2000</v>
      </c>
    </row>
    <row r="21" spans="1:25" ht="13.5" customHeight="1">
      <c r="A21" s="54" t="s">
        <v>71</v>
      </c>
      <c r="B21" s="55">
        <v>0</v>
      </c>
      <c r="C21" s="55">
        <v>0</v>
      </c>
      <c r="D21" s="55">
        <v>3000</v>
      </c>
      <c r="E21" s="55">
        <v>3000</v>
      </c>
      <c r="F21" s="55">
        <v>3000</v>
      </c>
      <c r="G21" s="55">
        <v>3000</v>
      </c>
      <c r="H21" s="55">
        <v>3000</v>
      </c>
      <c r="I21" s="55">
        <v>3000</v>
      </c>
      <c r="J21" s="55">
        <v>3000</v>
      </c>
      <c r="K21" s="55">
        <v>3000</v>
      </c>
      <c r="L21" s="55">
        <v>3000</v>
      </c>
      <c r="M21" s="56">
        <v>3000</v>
      </c>
      <c r="N21" s="35">
        <v>3000</v>
      </c>
      <c r="O21" s="35">
        <v>3000</v>
      </c>
      <c r="P21" s="35">
        <v>3000</v>
      </c>
      <c r="Q21" s="35">
        <v>3000</v>
      </c>
      <c r="R21" s="35">
        <v>3000</v>
      </c>
      <c r="S21" s="35">
        <v>3000</v>
      </c>
      <c r="T21" s="35">
        <v>3000</v>
      </c>
      <c r="U21" s="35">
        <v>3000</v>
      </c>
      <c r="V21" s="35">
        <v>3000</v>
      </c>
      <c r="W21" s="35">
        <v>3000</v>
      </c>
      <c r="X21" s="35">
        <v>3000</v>
      </c>
      <c r="Y21" s="35">
        <v>3000</v>
      </c>
    </row>
    <row r="22" spans="1:25" ht="30.75" customHeight="1">
      <c r="A22" s="30" t="s">
        <v>72</v>
      </c>
      <c r="B22" s="31">
        <v>0</v>
      </c>
      <c r="C22" s="31">
        <v>0</v>
      </c>
      <c r="D22" s="31">
        <v>20000</v>
      </c>
      <c r="E22" s="31">
        <v>20000</v>
      </c>
      <c r="F22" s="31">
        <v>20000</v>
      </c>
      <c r="G22" s="31">
        <v>20000</v>
      </c>
      <c r="H22" s="31">
        <v>20000</v>
      </c>
      <c r="I22" s="31">
        <v>20000</v>
      </c>
      <c r="J22" s="31">
        <v>20000</v>
      </c>
      <c r="K22" s="31">
        <v>20000</v>
      </c>
      <c r="L22" s="31">
        <v>20000</v>
      </c>
      <c r="M22" s="48">
        <v>20000</v>
      </c>
      <c r="N22" s="49">
        <v>20000</v>
      </c>
      <c r="O22" s="31">
        <v>20000</v>
      </c>
      <c r="P22" s="31">
        <v>20000</v>
      </c>
      <c r="Q22" s="31">
        <v>20000</v>
      </c>
      <c r="R22" s="31">
        <v>20000</v>
      </c>
      <c r="S22" s="31">
        <v>20000</v>
      </c>
      <c r="T22" s="31">
        <v>20000</v>
      </c>
      <c r="U22" s="31">
        <v>20000</v>
      </c>
      <c r="V22" s="31">
        <v>20000</v>
      </c>
      <c r="W22" s="31">
        <v>20000</v>
      </c>
      <c r="X22" s="31">
        <v>20000</v>
      </c>
      <c r="Y22" s="50">
        <v>20000</v>
      </c>
    </row>
    <row r="23" spans="1:25" ht="13.5" customHeight="1">
      <c r="A23" s="57" t="s">
        <v>73</v>
      </c>
      <c r="B23" s="55">
        <v>0</v>
      </c>
      <c r="C23" s="55">
        <v>0</v>
      </c>
      <c r="D23" s="55">
        <v>5000</v>
      </c>
      <c r="E23" s="55">
        <v>5000</v>
      </c>
      <c r="F23" s="55">
        <v>5000</v>
      </c>
      <c r="G23" s="55">
        <v>5000</v>
      </c>
      <c r="H23" s="55">
        <v>5000</v>
      </c>
      <c r="I23" s="55">
        <v>5000</v>
      </c>
      <c r="J23" s="55">
        <v>5000</v>
      </c>
      <c r="K23" s="55">
        <v>5000</v>
      </c>
      <c r="L23" s="55">
        <v>5000</v>
      </c>
      <c r="M23" s="55">
        <v>5000</v>
      </c>
      <c r="N23" s="55">
        <v>5000</v>
      </c>
      <c r="O23" s="55">
        <v>5000</v>
      </c>
      <c r="P23" s="55">
        <v>5000</v>
      </c>
      <c r="Q23" s="55">
        <v>5000</v>
      </c>
      <c r="R23" s="55">
        <v>5000</v>
      </c>
      <c r="S23" s="55">
        <v>5000</v>
      </c>
      <c r="T23" s="55">
        <v>5000</v>
      </c>
      <c r="U23" s="55">
        <v>5000</v>
      </c>
      <c r="V23" s="55">
        <v>5000</v>
      </c>
      <c r="W23" s="55">
        <v>5000</v>
      </c>
      <c r="X23" s="55">
        <v>5000</v>
      </c>
      <c r="Y23" s="55">
        <v>5000</v>
      </c>
    </row>
    <row r="24" spans="1:25" ht="13.5" customHeight="1">
      <c r="A24" s="51" t="s">
        <v>74</v>
      </c>
      <c r="B24" s="42">
        <f>SUM(B25:B34)</f>
        <v>0</v>
      </c>
      <c r="C24" s="42">
        <f>SUM(C25:C34)</f>
        <v>0</v>
      </c>
      <c r="D24" s="42">
        <f aca="true" t="shared" si="8" ref="D24:Y24">SUM(D25:D34)-D26</f>
        <v>159600</v>
      </c>
      <c r="E24" s="42">
        <f t="shared" si="8"/>
        <v>233050</v>
      </c>
      <c r="F24" s="42">
        <f t="shared" si="8"/>
        <v>244200</v>
      </c>
      <c r="G24" s="42">
        <f t="shared" si="8"/>
        <v>252660</v>
      </c>
      <c r="H24" s="42">
        <f t="shared" si="8"/>
        <v>296500</v>
      </c>
      <c r="I24" s="42">
        <f t="shared" si="8"/>
        <v>348800</v>
      </c>
      <c r="J24" s="42">
        <f t="shared" si="8"/>
        <v>358410</v>
      </c>
      <c r="K24" s="42">
        <f t="shared" si="8"/>
        <v>389560</v>
      </c>
      <c r="L24" s="42">
        <f t="shared" si="8"/>
        <v>400710</v>
      </c>
      <c r="M24" s="42">
        <f t="shared" si="8"/>
        <v>421860</v>
      </c>
      <c r="N24" s="42">
        <f t="shared" si="8"/>
        <v>448780</v>
      </c>
      <c r="O24" s="42">
        <f t="shared" si="8"/>
        <v>438780</v>
      </c>
      <c r="P24" s="42">
        <f t="shared" si="8"/>
        <v>438780</v>
      </c>
      <c r="Q24" s="42">
        <f t="shared" si="8"/>
        <v>468780</v>
      </c>
      <c r="R24" s="42">
        <f t="shared" si="8"/>
        <v>438780</v>
      </c>
      <c r="S24" s="42">
        <f t="shared" si="8"/>
        <v>438780</v>
      </c>
      <c r="T24" s="42">
        <f t="shared" si="8"/>
        <v>448780</v>
      </c>
      <c r="U24" s="42">
        <f t="shared" si="8"/>
        <v>438780</v>
      </c>
      <c r="V24" s="42">
        <f t="shared" si="8"/>
        <v>438780</v>
      </c>
      <c r="W24" s="42">
        <f t="shared" si="8"/>
        <v>448780</v>
      </c>
      <c r="X24" s="42">
        <f t="shared" si="8"/>
        <v>438780</v>
      </c>
      <c r="Y24" s="42">
        <f t="shared" si="8"/>
        <v>438780</v>
      </c>
    </row>
    <row r="25" spans="1:25" ht="13.5" customHeight="1">
      <c r="A25" s="58" t="s">
        <v>75</v>
      </c>
      <c r="B25" s="59"/>
      <c r="C25" s="59"/>
      <c r="D25" s="59">
        <f aca="true" t="shared" si="9" ref="D25:Y25">D12/100*40</f>
        <v>72000</v>
      </c>
      <c r="E25" s="59">
        <f t="shared" si="9"/>
        <v>126000</v>
      </c>
      <c r="F25" s="59">
        <f t="shared" si="9"/>
        <v>144000</v>
      </c>
      <c r="G25" s="59">
        <f t="shared" si="9"/>
        <v>151200</v>
      </c>
      <c r="H25" s="59">
        <f t="shared" si="9"/>
        <v>180000</v>
      </c>
      <c r="I25" s="59">
        <f t="shared" si="9"/>
        <v>216000</v>
      </c>
      <c r="J25" s="59">
        <f t="shared" si="9"/>
        <v>241200</v>
      </c>
      <c r="K25" s="59">
        <f t="shared" si="9"/>
        <v>259200</v>
      </c>
      <c r="L25" s="59">
        <f t="shared" si="9"/>
        <v>277200</v>
      </c>
      <c r="M25" s="60">
        <f t="shared" si="9"/>
        <v>295200</v>
      </c>
      <c r="N25" s="61">
        <f t="shared" si="9"/>
        <v>309600</v>
      </c>
      <c r="O25" s="53">
        <f t="shared" si="9"/>
        <v>309600</v>
      </c>
      <c r="P25" s="53">
        <f t="shared" si="9"/>
        <v>309600</v>
      </c>
      <c r="Q25" s="53">
        <f t="shared" si="9"/>
        <v>309600</v>
      </c>
      <c r="R25" s="53">
        <f t="shared" si="9"/>
        <v>309600</v>
      </c>
      <c r="S25" s="53">
        <f t="shared" si="9"/>
        <v>309600</v>
      </c>
      <c r="T25" s="53">
        <f t="shared" si="9"/>
        <v>309600</v>
      </c>
      <c r="U25" s="53">
        <f t="shared" si="9"/>
        <v>309600</v>
      </c>
      <c r="V25" s="53">
        <f t="shared" si="9"/>
        <v>309600</v>
      </c>
      <c r="W25" s="53">
        <f t="shared" si="9"/>
        <v>309600</v>
      </c>
      <c r="X25" s="53">
        <f t="shared" si="9"/>
        <v>309600</v>
      </c>
      <c r="Y25" s="62">
        <f t="shared" si="9"/>
        <v>309600</v>
      </c>
    </row>
    <row r="26" spans="1:25" ht="13.5" customHeight="1">
      <c r="A26" s="63" t="s">
        <v>76</v>
      </c>
      <c r="B26" s="59"/>
      <c r="C26" s="59"/>
      <c r="D26" s="59">
        <f aca="true" t="shared" si="10" ref="D26:Y26">D25/D9</f>
        <v>36000</v>
      </c>
      <c r="E26" s="59">
        <f t="shared" si="10"/>
        <v>63000</v>
      </c>
      <c r="F26" s="59">
        <f t="shared" si="10"/>
        <v>72000</v>
      </c>
      <c r="G26" s="59">
        <f t="shared" si="10"/>
        <v>75600</v>
      </c>
      <c r="H26" s="59">
        <f t="shared" si="10"/>
        <v>60000</v>
      </c>
      <c r="I26" s="59">
        <f t="shared" si="10"/>
        <v>72000</v>
      </c>
      <c r="J26" s="59">
        <f t="shared" si="10"/>
        <v>80400</v>
      </c>
      <c r="K26" s="59">
        <f t="shared" si="10"/>
        <v>86400</v>
      </c>
      <c r="L26" s="59">
        <f t="shared" si="10"/>
        <v>92400</v>
      </c>
      <c r="M26" s="59">
        <f t="shared" si="10"/>
        <v>98400</v>
      </c>
      <c r="N26" s="59">
        <f t="shared" si="10"/>
        <v>77400</v>
      </c>
      <c r="O26" s="59">
        <f t="shared" si="10"/>
        <v>77400</v>
      </c>
      <c r="P26" s="59">
        <f t="shared" si="10"/>
        <v>77400</v>
      </c>
      <c r="Q26" s="59">
        <f t="shared" si="10"/>
        <v>77400</v>
      </c>
      <c r="R26" s="59">
        <f t="shared" si="10"/>
        <v>77400</v>
      </c>
      <c r="S26" s="59">
        <f t="shared" si="10"/>
        <v>77400</v>
      </c>
      <c r="T26" s="59">
        <f t="shared" si="10"/>
        <v>77400</v>
      </c>
      <c r="U26" s="59">
        <f t="shared" si="10"/>
        <v>77400</v>
      </c>
      <c r="V26" s="59">
        <f t="shared" si="10"/>
        <v>77400</v>
      </c>
      <c r="W26" s="59">
        <f t="shared" si="10"/>
        <v>77400</v>
      </c>
      <c r="X26" s="59">
        <f t="shared" si="10"/>
        <v>77400</v>
      </c>
      <c r="Y26" s="59">
        <f t="shared" si="10"/>
        <v>77400</v>
      </c>
    </row>
    <row r="27" spans="1:25" ht="13.5" customHeight="1">
      <c r="A27" s="30" t="s">
        <v>77</v>
      </c>
      <c r="B27" s="31"/>
      <c r="C27" s="31"/>
      <c r="D27" s="31">
        <v>30000</v>
      </c>
      <c r="E27" s="31">
        <v>30000</v>
      </c>
      <c r="F27" s="31">
        <v>30000</v>
      </c>
      <c r="G27" s="31">
        <v>30000</v>
      </c>
      <c r="H27" s="31">
        <v>30000</v>
      </c>
      <c r="I27" s="31">
        <v>30000</v>
      </c>
      <c r="J27" s="31">
        <v>30000</v>
      </c>
      <c r="K27" s="31">
        <v>30000</v>
      </c>
      <c r="L27" s="31">
        <v>30000</v>
      </c>
      <c r="M27" s="31">
        <v>30000</v>
      </c>
      <c r="N27" s="31">
        <v>30000</v>
      </c>
      <c r="O27" s="31">
        <v>30000</v>
      </c>
      <c r="P27" s="31">
        <v>30000</v>
      </c>
      <c r="Q27" s="31">
        <v>30000</v>
      </c>
      <c r="R27" s="31">
        <v>30000</v>
      </c>
      <c r="S27" s="31">
        <v>30000</v>
      </c>
      <c r="T27" s="31">
        <v>30000</v>
      </c>
      <c r="U27" s="31">
        <v>30000</v>
      </c>
      <c r="V27" s="31">
        <v>30000</v>
      </c>
      <c r="W27" s="31">
        <v>30000</v>
      </c>
      <c r="X27" s="31">
        <v>30000</v>
      </c>
      <c r="Y27" s="31">
        <v>30000</v>
      </c>
    </row>
    <row r="28" spans="1:25" ht="13.5" customHeight="1">
      <c r="A28" s="30" t="s">
        <v>78</v>
      </c>
      <c r="B28" s="31"/>
      <c r="C28" s="31"/>
      <c r="D28" s="31">
        <f aca="true" t="shared" si="11" ref="D28:Y28">D13*0.1</f>
        <v>1800</v>
      </c>
      <c r="E28" s="31">
        <f t="shared" si="11"/>
        <v>3150</v>
      </c>
      <c r="F28" s="31">
        <f t="shared" si="11"/>
        <v>3600</v>
      </c>
      <c r="G28" s="31">
        <f t="shared" si="11"/>
        <v>3780</v>
      </c>
      <c r="H28" s="31">
        <f t="shared" si="11"/>
        <v>4500</v>
      </c>
      <c r="I28" s="31">
        <f t="shared" si="11"/>
        <v>5400</v>
      </c>
      <c r="J28" s="31">
        <f t="shared" si="11"/>
        <v>6030</v>
      </c>
      <c r="K28" s="31">
        <f t="shared" si="11"/>
        <v>6480</v>
      </c>
      <c r="L28" s="31">
        <f t="shared" si="11"/>
        <v>6930</v>
      </c>
      <c r="M28" s="48">
        <f t="shared" si="11"/>
        <v>7380</v>
      </c>
      <c r="N28" s="49">
        <f t="shared" si="11"/>
        <v>7740</v>
      </c>
      <c r="O28" s="31">
        <f t="shared" si="11"/>
        <v>7740</v>
      </c>
      <c r="P28" s="31">
        <f t="shared" si="11"/>
        <v>7740</v>
      </c>
      <c r="Q28" s="31">
        <f t="shared" si="11"/>
        <v>7740</v>
      </c>
      <c r="R28" s="31">
        <f t="shared" si="11"/>
        <v>7740</v>
      </c>
      <c r="S28" s="31">
        <f t="shared" si="11"/>
        <v>7740</v>
      </c>
      <c r="T28" s="31">
        <f t="shared" si="11"/>
        <v>7740</v>
      </c>
      <c r="U28" s="31">
        <f t="shared" si="11"/>
        <v>7740</v>
      </c>
      <c r="V28" s="31">
        <f t="shared" si="11"/>
        <v>7740</v>
      </c>
      <c r="W28" s="31">
        <f t="shared" si="11"/>
        <v>7740</v>
      </c>
      <c r="X28" s="31">
        <f t="shared" si="11"/>
        <v>7740</v>
      </c>
      <c r="Y28" s="50">
        <f t="shared" si="11"/>
        <v>7740</v>
      </c>
    </row>
    <row r="29" spans="1:25" ht="42" customHeight="1">
      <c r="A29" s="64" t="s">
        <v>79</v>
      </c>
      <c r="B29" s="31"/>
      <c r="C29" s="31"/>
      <c r="D29" s="31">
        <v>15000</v>
      </c>
      <c r="E29" s="31">
        <v>15000</v>
      </c>
      <c r="F29" s="31">
        <v>15000</v>
      </c>
      <c r="G29" s="31">
        <v>15000</v>
      </c>
      <c r="H29" s="31">
        <v>15000</v>
      </c>
      <c r="I29" s="31">
        <v>15000</v>
      </c>
      <c r="J29" s="31">
        <v>15000</v>
      </c>
      <c r="K29" s="31">
        <v>15000</v>
      </c>
      <c r="L29" s="31">
        <v>15000</v>
      </c>
      <c r="M29" s="48">
        <v>15000</v>
      </c>
      <c r="N29" s="49">
        <v>15000</v>
      </c>
      <c r="O29" s="49">
        <v>15000</v>
      </c>
      <c r="P29" s="49">
        <v>15000</v>
      </c>
      <c r="Q29" s="49">
        <v>15000</v>
      </c>
      <c r="R29" s="49">
        <v>15000</v>
      </c>
      <c r="S29" s="49">
        <v>15000</v>
      </c>
      <c r="T29" s="49">
        <v>15000</v>
      </c>
      <c r="U29" s="49">
        <v>15000</v>
      </c>
      <c r="V29" s="49">
        <v>15000</v>
      </c>
      <c r="W29" s="49">
        <v>15000</v>
      </c>
      <c r="X29" s="49">
        <v>15000</v>
      </c>
      <c r="Y29" s="49">
        <v>15000</v>
      </c>
    </row>
    <row r="30" spans="1:25" ht="13.5" customHeight="1">
      <c r="A30" s="30" t="s">
        <v>80</v>
      </c>
      <c r="B30" s="31"/>
      <c r="C30" s="31"/>
      <c r="D30" s="31"/>
      <c r="E30" s="31"/>
      <c r="F30" s="31"/>
      <c r="G30" s="31"/>
      <c r="H30" s="31"/>
      <c r="I30" s="31">
        <v>20000</v>
      </c>
      <c r="J30" s="31"/>
      <c r="K30" s="31"/>
      <c r="L30" s="31"/>
      <c r="M30" s="48"/>
      <c r="N30" s="49"/>
      <c r="O30" s="31"/>
      <c r="P30" s="31"/>
      <c r="Q30" s="31">
        <v>20000</v>
      </c>
      <c r="R30" s="31"/>
      <c r="S30" s="31"/>
      <c r="T30" s="31"/>
      <c r="U30" s="31"/>
      <c r="V30" s="31"/>
      <c r="W30" s="31"/>
      <c r="X30" s="31"/>
      <c r="Y30" s="50"/>
    </row>
    <row r="31" spans="1:25" ht="27.75" customHeight="1">
      <c r="A31" s="30" t="s">
        <v>81</v>
      </c>
      <c r="B31" s="31"/>
      <c r="C31" s="31"/>
      <c r="D31" s="31">
        <f aca="true" t="shared" si="12" ref="D31:Y31">D12/1000*10</f>
        <v>1800</v>
      </c>
      <c r="E31" s="31">
        <f t="shared" si="12"/>
        <v>3150</v>
      </c>
      <c r="F31" s="31">
        <f t="shared" si="12"/>
        <v>3600</v>
      </c>
      <c r="G31" s="31">
        <f t="shared" si="12"/>
        <v>3780</v>
      </c>
      <c r="H31" s="31">
        <f t="shared" si="12"/>
        <v>4500</v>
      </c>
      <c r="I31" s="31">
        <f t="shared" si="12"/>
        <v>5400</v>
      </c>
      <c r="J31" s="31">
        <f t="shared" si="12"/>
        <v>6030</v>
      </c>
      <c r="K31" s="31">
        <f t="shared" si="12"/>
        <v>6480</v>
      </c>
      <c r="L31" s="31">
        <f t="shared" si="12"/>
        <v>6930</v>
      </c>
      <c r="M31" s="48">
        <f t="shared" si="12"/>
        <v>7380</v>
      </c>
      <c r="N31" s="49">
        <f t="shared" si="12"/>
        <v>7740</v>
      </c>
      <c r="O31" s="31">
        <f t="shared" si="12"/>
        <v>7740</v>
      </c>
      <c r="P31" s="31">
        <f t="shared" si="12"/>
        <v>7740</v>
      </c>
      <c r="Q31" s="31">
        <f t="shared" si="12"/>
        <v>7740</v>
      </c>
      <c r="R31" s="31">
        <f t="shared" si="12"/>
        <v>7740</v>
      </c>
      <c r="S31" s="31">
        <f t="shared" si="12"/>
        <v>7740</v>
      </c>
      <c r="T31" s="31">
        <f t="shared" si="12"/>
        <v>7740</v>
      </c>
      <c r="U31" s="31">
        <f t="shared" si="12"/>
        <v>7740</v>
      </c>
      <c r="V31" s="31">
        <f t="shared" si="12"/>
        <v>7740</v>
      </c>
      <c r="W31" s="31">
        <f t="shared" si="12"/>
        <v>7740</v>
      </c>
      <c r="X31" s="31">
        <f t="shared" si="12"/>
        <v>7740</v>
      </c>
      <c r="Y31" s="50">
        <f t="shared" si="12"/>
        <v>7740</v>
      </c>
    </row>
    <row r="32" spans="1:25" ht="13.5" customHeight="1">
      <c r="A32" s="30" t="s">
        <v>82</v>
      </c>
      <c r="B32" s="31"/>
      <c r="C32" s="31"/>
      <c r="D32" s="31">
        <f aca="true" t="shared" si="13" ref="D32:Y32">D13/2</f>
        <v>9000</v>
      </c>
      <c r="E32" s="31">
        <f t="shared" si="13"/>
        <v>15750</v>
      </c>
      <c r="F32" s="31">
        <f t="shared" si="13"/>
        <v>18000</v>
      </c>
      <c r="G32" s="31">
        <f t="shared" si="13"/>
        <v>18900</v>
      </c>
      <c r="H32" s="31">
        <f t="shared" si="13"/>
        <v>22500</v>
      </c>
      <c r="I32" s="31">
        <f t="shared" si="13"/>
        <v>27000</v>
      </c>
      <c r="J32" s="31">
        <f t="shared" si="13"/>
        <v>30150</v>
      </c>
      <c r="K32" s="31">
        <f t="shared" si="13"/>
        <v>32400</v>
      </c>
      <c r="L32" s="31">
        <f t="shared" si="13"/>
        <v>34650</v>
      </c>
      <c r="M32" s="48">
        <f t="shared" si="13"/>
        <v>36900</v>
      </c>
      <c r="N32" s="49">
        <f t="shared" si="13"/>
        <v>38700</v>
      </c>
      <c r="O32" s="31">
        <f t="shared" si="13"/>
        <v>38700</v>
      </c>
      <c r="P32" s="31">
        <f t="shared" si="13"/>
        <v>38700</v>
      </c>
      <c r="Q32" s="31">
        <f t="shared" si="13"/>
        <v>38700</v>
      </c>
      <c r="R32" s="31">
        <f t="shared" si="13"/>
        <v>38700</v>
      </c>
      <c r="S32" s="31">
        <f t="shared" si="13"/>
        <v>38700</v>
      </c>
      <c r="T32" s="31">
        <f t="shared" si="13"/>
        <v>38700</v>
      </c>
      <c r="U32" s="31">
        <f t="shared" si="13"/>
        <v>38700</v>
      </c>
      <c r="V32" s="31">
        <f t="shared" si="13"/>
        <v>38700</v>
      </c>
      <c r="W32" s="31">
        <f t="shared" si="13"/>
        <v>38700</v>
      </c>
      <c r="X32" s="31">
        <f t="shared" si="13"/>
        <v>38700</v>
      </c>
      <c r="Y32" s="50">
        <f t="shared" si="13"/>
        <v>38700</v>
      </c>
    </row>
    <row r="33" spans="1:25" ht="13.5" customHeight="1">
      <c r="A33" s="64" t="s">
        <v>83</v>
      </c>
      <c r="B33" s="31"/>
      <c r="C33" s="31"/>
      <c r="D33" s="31">
        <v>30000</v>
      </c>
      <c r="E33" s="31">
        <v>30000</v>
      </c>
      <c r="F33" s="31">
        <v>30000</v>
      </c>
      <c r="G33" s="31">
        <v>30000</v>
      </c>
      <c r="H33" s="31">
        <v>30000</v>
      </c>
      <c r="I33" s="31">
        <v>30000</v>
      </c>
      <c r="J33" s="31">
        <v>30000</v>
      </c>
      <c r="K33" s="31">
        <v>30000</v>
      </c>
      <c r="L33" s="31">
        <v>30000</v>
      </c>
      <c r="M33" s="48">
        <v>30000</v>
      </c>
      <c r="N33" s="49">
        <v>30000</v>
      </c>
      <c r="O33" s="49">
        <v>30000</v>
      </c>
      <c r="P33" s="49">
        <v>30000</v>
      </c>
      <c r="Q33" s="49">
        <v>30000</v>
      </c>
      <c r="R33" s="49">
        <v>30000</v>
      </c>
      <c r="S33" s="49">
        <v>30000</v>
      </c>
      <c r="T33" s="49">
        <v>30000</v>
      </c>
      <c r="U33" s="49">
        <v>30000</v>
      </c>
      <c r="V33" s="49">
        <v>30000</v>
      </c>
      <c r="W33" s="49">
        <v>30000</v>
      </c>
      <c r="X33" s="49">
        <v>30000</v>
      </c>
      <c r="Y33" s="49">
        <v>30000</v>
      </c>
    </row>
    <row r="34" spans="1:25" ht="13.5" customHeight="1">
      <c r="A34" s="54" t="s">
        <v>84</v>
      </c>
      <c r="B34" s="55">
        <f>B11*0.1</f>
        <v>0</v>
      </c>
      <c r="C34" s="55">
        <f>C11*0.1</f>
        <v>0</v>
      </c>
      <c r="D34" s="55"/>
      <c r="E34" s="55">
        <v>10000</v>
      </c>
      <c r="F34" s="55"/>
      <c r="G34" s="55"/>
      <c r="H34" s="55">
        <v>10000</v>
      </c>
      <c r="I34" s="55"/>
      <c r="J34" s="55"/>
      <c r="K34" s="55">
        <v>10000</v>
      </c>
      <c r="L34" s="55"/>
      <c r="M34" s="56"/>
      <c r="N34" s="35">
        <v>10000</v>
      </c>
      <c r="O34" s="55"/>
      <c r="P34" s="55"/>
      <c r="Q34" s="55">
        <v>10000</v>
      </c>
      <c r="R34" s="55"/>
      <c r="S34" s="55"/>
      <c r="T34" s="55">
        <v>10000</v>
      </c>
      <c r="U34" s="55"/>
      <c r="V34" s="55"/>
      <c r="W34" s="55">
        <v>10000</v>
      </c>
      <c r="X34" s="55"/>
      <c r="Y34" s="65"/>
    </row>
    <row r="35" spans="1:25" ht="13.5" customHeight="1">
      <c r="A35" s="36" t="s">
        <v>85</v>
      </c>
      <c r="B35" s="37">
        <f aca="true" t="shared" si="14" ref="B35:Y35">B11-B14</f>
        <v>-1035000</v>
      </c>
      <c r="C35" s="37">
        <f t="shared" si="14"/>
        <v>-35000</v>
      </c>
      <c r="D35" s="37">
        <f t="shared" si="14"/>
        <v>-26600</v>
      </c>
      <c r="E35" s="37">
        <f t="shared" si="14"/>
        <v>48450</v>
      </c>
      <c r="F35" s="37">
        <f t="shared" si="14"/>
        <v>86800</v>
      </c>
      <c r="G35" s="37">
        <f t="shared" si="14"/>
        <v>98140</v>
      </c>
      <c r="H35" s="37">
        <f t="shared" si="14"/>
        <v>133500</v>
      </c>
      <c r="I35" s="37">
        <f t="shared" si="14"/>
        <v>180200</v>
      </c>
      <c r="J35" s="37">
        <f t="shared" si="14"/>
        <v>239890</v>
      </c>
      <c r="K35" s="37">
        <f t="shared" si="14"/>
        <v>258240</v>
      </c>
      <c r="L35" s="37">
        <f t="shared" si="14"/>
        <v>296590</v>
      </c>
      <c r="M35" s="38">
        <f t="shared" si="14"/>
        <v>324940</v>
      </c>
      <c r="N35" s="39">
        <f t="shared" si="14"/>
        <v>337620</v>
      </c>
      <c r="O35" s="37">
        <f t="shared" si="14"/>
        <v>347620</v>
      </c>
      <c r="P35" s="37">
        <f t="shared" si="14"/>
        <v>347620</v>
      </c>
      <c r="Q35" s="37">
        <f t="shared" si="14"/>
        <v>317620</v>
      </c>
      <c r="R35" s="37">
        <f t="shared" si="14"/>
        <v>347620</v>
      </c>
      <c r="S35" s="37">
        <f t="shared" si="14"/>
        <v>347620</v>
      </c>
      <c r="T35" s="37">
        <f t="shared" si="14"/>
        <v>337620</v>
      </c>
      <c r="U35" s="37">
        <f t="shared" si="14"/>
        <v>347620</v>
      </c>
      <c r="V35" s="37">
        <f t="shared" si="14"/>
        <v>347620</v>
      </c>
      <c r="W35" s="37">
        <f t="shared" si="14"/>
        <v>337620</v>
      </c>
      <c r="X35" s="37">
        <f t="shared" si="14"/>
        <v>347620</v>
      </c>
      <c r="Y35" s="40">
        <f t="shared" si="14"/>
        <v>347620</v>
      </c>
    </row>
  </sheetData>
  <sheetProtection selectLockedCells="1" selectUnlockedCells="1"/>
  <mergeCells count="1">
    <mergeCell ref="B2:C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Геворг Вопян</dc:creator>
  <cp:keywords/>
  <dc:description/>
  <cp:lastModifiedBy>Катя</cp:lastModifiedBy>
  <dcterms:created xsi:type="dcterms:W3CDTF">2016-12-21T11:02:00Z</dcterms:created>
  <dcterms:modified xsi:type="dcterms:W3CDTF">2018-09-12T15:33:50Z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